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altman\Box\GIDS Education Restricted\Data Science MS Program\"/>
    </mc:Choice>
  </mc:AlternateContent>
  <xr:revisionPtr revIDLastSave="0" documentId="8_{BB9BC324-4758-4C2E-8123-5096F9838F6C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2025-26 estimate for I-20" sheetId="5" r:id="rId1"/>
    <sheet name="Fall 2-semester" sheetId="4" r:id="rId2"/>
    <sheet name="Fall 3-semester" sheetId="3" r:id="rId3"/>
    <sheet name="SUMMER bridging DSCC162" sheetId="7" r:id="rId4"/>
    <sheet name="CPT credit" sheetId="6" r:id="rId5"/>
    <sheet name="ASEvsSimonElective" sheetId="9" r:id="rId6"/>
  </sheets>
  <definedNames>
    <definedName name="_xlnm.Print_Area" localSheetId="0">'2025-26 estimate for I-20'!$A$1:$E$38</definedName>
    <definedName name="_xlnm.Print_Area" localSheetId="1">'Fall 2-semester'!$A$1:$P$30</definedName>
    <definedName name="_xlnm.Print_Area" localSheetId="2">'Fall 3-semester'!$A$1:$V$98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8" i="3" l="1"/>
  <c r="F77" i="3"/>
  <c r="F76" i="3"/>
  <c r="E76" i="3"/>
  <c r="E73" i="3"/>
  <c r="D76" i="3"/>
  <c r="B77" i="3"/>
  <c r="T92" i="3"/>
  <c r="M92" i="3"/>
  <c r="F92" i="3"/>
  <c r="T91" i="3"/>
  <c r="M91" i="3"/>
  <c r="F91" i="3"/>
  <c r="T90" i="3"/>
  <c r="M90" i="3"/>
  <c r="F90" i="3"/>
  <c r="F93" i="3" s="1"/>
  <c r="T85" i="3"/>
  <c r="M85" i="3"/>
  <c r="V85" i="3" s="1"/>
  <c r="F85" i="3"/>
  <c r="P77" i="3"/>
  <c r="I77" i="3"/>
  <c r="K75" i="3"/>
  <c r="D75" i="3"/>
  <c r="R74" i="3"/>
  <c r="K74" i="3"/>
  <c r="D74" i="3"/>
  <c r="R73" i="3"/>
  <c r="K73" i="3"/>
  <c r="D73" i="3"/>
  <c r="B19" i="5"/>
  <c r="B11" i="5"/>
  <c r="B5" i="5"/>
  <c r="B32" i="5"/>
  <c r="F59" i="3"/>
  <c r="F58" i="3"/>
  <c r="F57" i="3"/>
  <c r="F60" i="3" s="1"/>
  <c r="T59" i="3"/>
  <c r="T58" i="3"/>
  <c r="T57" i="3"/>
  <c r="T60" i="3" s="1"/>
  <c r="M59" i="3"/>
  <c r="M58" i="3"/>
  <c r="M57" i="3"/>
  <c r="M60" i="3" s="1"/>
  <c r="T25" i="3"/>
  <c r="T24" i="3"/>
  <c r="T23" i="3"/>
  <c r="M25" i="3"/>
  <c r="M24" i="3"/>
  <c r="M23" i="3"/>
  <c r="F25" i="3"/>
  <c r="F24" i="3"/>
  <c r="F23" i="3"/>
  <c r="M23" i="4"/>
  <c r="B13" i="5"/>
  <c r="B12" i="5"/>
  <c r="M22" i="4"/>
  <c r="F22" i="4"/>
  <c r="E40" i="3"/>
  <c r="F40" i="3" s="1"/>
  <c r="T52" i="3"/>
  <c r="M52" i="3"/>
  <c r="F52" i="3"/>
  <c r="P44" i="3"/>
  <c r="I44" i="3"/>
  <c r="B44" i="3"/>
  <c r="K42" i="3"/>
  <c r="D42" i="3"/>
  <c r="R41" i="3"/>
  <c r="K41" i="3"/>
  <c r="D41" i="3"/>
  <c r="R40" i="3"/>
  <c r="K40" i="3"/>
  <c r="D40" i="3"/>
  <c r="P98" i="3" l="1"/>
  <c r="V60" i="3"/>
  <c r="M93" i="3"/>
  <c r="T93" i="3"/>
  <c r="F73" i="3"/>
  <c r="V52" i="3"/>
  <c r="P65" i="3"/>
  <c r="F38" i="3"/>
  <c r="V93" i="3" l="1"/>
  <c r="B34" i="5"/>
  <c r="B36" i="5" s="1"/>
  <c r="D3" i="9"/>
  <c r="B6" i="5"/>
  <c r="F23" i="4"/>
  <c r="E3" i="9" l="1"/>
  <c r="E4" i="9" s="1"/>
  <c r="D4" i="9"/>
  <c r="F3" i="9" l="1"/>
  <c r="F4" i="9"/>
  <c r="F5" i="9" l="1"/>
  <c r="B26" i="5"/>
  <c r="B20" i="5"/>
  <c r="K9" i="4"/>
  <c r="K8" i="4"/>
  <c r="K7" i="4"/>
  <c r="K6" i="4"/>
  <c r="B8" i="7"/>
  <c r="E6" i="7"/>
  <c r="D6" i="7"/>
  <c r="B21" i="5" l="1"/>
  <c r="B22" i="5" s="1"/>
  <c r="B27" i="5"/>
  <c r="B28" i="5" s="1"/>
  <c r="B7" i="5"/>
  <c r="B8" i="5" s="1"/>
  <c r="F6" i="7"/>
  <c r="F8" i="7" s="1"/>
  <c r="E6" i="3"/>
  <c r="E74" i="3" l="1"/>
  <c r="F74" i="3" s="1"/>
  <c r="S74" i="3"/>
  <c r="T74" i="3" s="1"/>
  <c r="S73" i="3"/>
  <c r="T73" i="3" s="1"/>
  <c r="T77" i="3" s="1"/>
  <c r="E75" i="3"/>
  <c r="F75" i="3" s="1"/>
  <c r="L75" i="3"/>
  <c r="M75" i="3" s="1"/>
  <c r="L73" i="3"/>
  <c r="M73" i="3" s="1"/>
  <c r="L74" i="3"/>
  <c r="M74" i="3" s="1"/>
  <c r="E41" i="3"/>
  <c r="F41" i="3" s="1"/>
  <c r="L42" i="3"/>
  <c r="M42" i="3" s="1"/>
  <c r="L40" i="3"/>
  <c r="M40" i="3" s="1"/>
  <c r="E42" i="3"/>
  <c r="F42" i="3" s="1"/>
  <c r="S41" i="3"/>
  <c r="T41" i="3" s="1"/>
  <c r="L41" i="3"/>
  <c r="M41" i="3" s="1"/>
  <c r="S40" i="3"/>
  <c r="T40" i="3" s="1"/>
  <c r="E6" i="4"/>
  <c r="B14" i="5"/>
  <c r="M77" i="3" l="1"/>
  <c r="T86" i="3"/>
  <c r="T87" i="3" s="1"/>
  <c r="T95" i="3"/>
  <c r="T44" i="3"/>
  <c r="T53" i="3"/>
  <c r="T54" i="3" s="1"/>
  <c r="T62" i="3"/>
  <c r="M44" i="3"/>
  <c r="F44" i="3"/>
  <c r="P16" i="4"/>
  <c r="P13" i="4"/>
  <c r="P14" i="4"/>
  <c r="P15" i="4"/>
  <c r="F95" i="3" l="1"/>
  <c r="V100" i="3" s="1"/>
  <c r="F86" i="3"/>
  <c r="F87" i="3" s="1"/>
  <c r="V77" i="3"/>
  <c r="M86" i="3"/>
  <c r="M87" i="3" s="1"/>
  <c r="M95" i="3"/>
  <c r="V44" i="3"/>
  <c r="F62" i="3"/>
  <c r="F53" i="3"/>
  <c r="F54" i="3" s="1"/>
  <c r="M62" i="3"/>
  <c r="M53" i="3"/>
  <c r="M54" i="3" s="1"/>
  <c r="E6" i="6"/>
  <c r="D6" i="6"/>
  <c r="V95" i="3" l="1"/>
  <c r="T65" i="3"/>
  <c r="V62" i="3"/>
  <c r="F6" i="6"/>
  <c r="H6" i="6" s="1"/>
  <c r="K6" i="3"/>
  <c r="D7" i="3"/>
  <c r="D8" i="3"/>
  <c r="D6" i="3"/>
  <c r="B15" i="5" l="1"/>
  <c r="B16" i="5" l="1"/>
  <c r="M24" i="4"/>
  <c r="L9" i="4" l="1"/>
  <c r="E9" i="4"/>
  <c r="D9" i="4"/>
  <c r="I10" i="4"/>
  <c r="B10" i="4"/>
  <c r="J30" i="4" s="1"/>
  <c r="F24" i="4"/>
  <c r="M17" i="4"/>
  <c r="F17" i="4"/>
  <c r="L8" i="4"/>
  <c r="E8" i="4"/>
  <c r="D8" i="4"/>
  <c r="L7" i="4"/>
  <c r="E7" i="4"/>
  <c r="D7" i="4"/>
  <c r="L6" i="4"/>
  <c r="D6" i="4"/>
  <c r="F6" i="4" s="1"/>
  <c r="O17" i="4" l="1"/>
  <c r="F8" i="4"/>
  <c r="M8" i="4"/>
  <c r="F7" i="4"/>
  <c r="M7" i="4"/>
  <c r="M6" i="4"/>
  <c r="M9" i="4"/>
  <c r="F9" i="4"/>
  <c r="F25" i="4"/>
  <c r="M25" i="4"/>
  <c r="F10" i="4" l="1"/>
  <c r="O25" i="4"/>
  <c r="M10" i="4"/>
  <c r="F18" i="4" l="1"/>
  <c r="F19" i="4" s="1"/>
  <c r="M27" i="4"/>
  <c r="M18" i="4"/>
  <c r="M19" i="4" s="1"/>
  <c r="F27" i="4"/>
  <c r="O10" i="4"/>
  <c r="M30" i="4" l="1"/>
  <c r="O27" i="4"/>
  <c r="N30" i="4"/>
  <c r="F18" i="3"/>
  <c r="S7" i="3" l="1"/>
  <c r="S6" i="3"/>
  <c r="R7" i="3"/>
  <c r="R6" i="3"/>
  <c r="M26" i="3" l="1"/>
  <c r="T18" i="3"/>
  <c r="M18" i="3"/>
  <c r="P10" i="3"/>
  <c r="I10" i="3"/>
  <c r="B10" i="3"/>
  <c r="P31" i="3" s="1"/>
  <c r="L8" i="3"/>
  <c r="K8" i="3"/>
  <c r="E8" i="3"/>
  <c r="T7" i="3"/>
  <c r="L7" i="3"/>
  <c r="K7" i="3"/>
  <c r="E7" i="3"/>
  <c r="T6" i="3"/>
  <c r="L6" i="3"/>
  <c r="F6" i="3"/>
  <c r="V18" i="3" l="1"/>
  <c r="F26" i="3"/>
  <c r="M6" i="3"/>
  <c r="F8" i="3"/>
  <c r="M8" i="3"/>
  <c r="M7" i="3"/>
  <c r="F7" i="3"/>
  <c r="T10" i="3"/>
  <c r="T19" i="3" s="1"/>
  <c r="T20" i="3" s="1"/>
  <c r="T26" i="3"/>
  <c r="V26" i="3" l="1"/>
  <c r="T28" i="3"/>
  <c r="F10" i="3"/>
  <c r="M10" i="3"/>
  <c r="V10" i="3" l="1"/>
  <c r="M19" i="3"/>
  <c r="M20" i="3" s="1"/>
  <c r="F28" i="3"/>
  <c r="F19" i="3"/>
  <c r="F20" i="3" s="1"/>
  <c r="M28" i="3"/>
  <c r="V28" i="3" s="1"/>
  <c r="T31" i="3" l="1"/>
  <c r="V6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Altman</author>
  </authors>
  <commentList>
    <comment ref="E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the tuition discount into this cell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Altman</author>
    <author>Altman, Lisa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the tuition discount into this cell
</t>
        </r>
      </text>
    </comment>
    <comment ref="S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Altman, Lisa:</t>
        </r>
        <r>
          <rPr>
            <sz val="9"/>
            <color indexed="81"/>
            <rFont val="Tahoma"/>
            <family val="2"/>
          </rPr>
          <t xml:space="preserve">
fee no discount</t>
        </r>
      </text>
    </comment>
    <comment ref="L9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Altman, Lisa:</t>
        </r>
        <r>
          <rPr>
            <sz val="9"/>
            <color indexed="81"/>
            <rFont val="Tahoma"/>
            <family val="2"/>
          </rPr>
          <t xml:space="preserve">
fee no discount</t>
        </r>
      </text>
    </comment>
    <comment ref="E40" authorId="0" shapeId="0" xr:uid="{A3CF5998-B32B-47B1-8429-29F0E82B1672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the tuition discount into this cell
</t>
        </r>
      </text>
    </comment>
    <comment ref="S42" authorId="1" shapeId="0" xr:uid="{6B7B0779-A9E0-4B31-992B-48332B82AF37}">
      <text>
        <r>
          <rPr>
            <b/>
            <sz val="9"/>
            <color indexed="81"/>
            <rFont val="Tahoma"/>
            <family val="2"/>
          </rPr>
          <t>Altman, Lisa:</t>
        </r>
        <r>
          <rPr>
            <sz val="9"/>
            <color indexed="81"/>
            <rFont val="Tahoma"/>
            <family val="2"/>
          </rPr>
          <t xml:space="preserve">
fee no discount</t>
        </r>
      </text>
    </comment>
    <comment ref="L43" authorId="1" shapeId="0" xr:uid="{42F1D60C-62EF-4976-AF70-5C1994C249A3}">
      <text>
        <r>
          <rPr>
            <b/>
            <sz val="9"/>
            <color indexed="81"/>
            <rFont val="Tahoma"/>
            <family val="2"/>
          </rPr>
          <t>Altman, Lisa:</t>
        </r>
        <r>
          <rPr>
            <sz val="9"/>
            <color indexed="81"/>
            <rFont val="Tahoma"/>
            <family val="2"/>
          </rPr>
          <t xml:space="preserve">
fee no discount</t>
        </r>
      </text>
    </comment>
    <comment ref="E73" authorId="0" shapeId="0" xr:uid="{EFA99BD6-3852-433A-966D-2536F6F0F479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the tuition discount into this cell
</t>
        </r>
      </text>
    </comment>
    <comment ref="S75" authorId="1" shapeId="0" xr:uid="{D2FC06BF-E439-49EF-A5C0-70BDE66D834C}">
      <text>
        <r>
          <rPr>
            <b/>
            <sz val="9"/>
            <color indexed="81"/>
            <rFont val="Tahoma"/>
            <family val="2"/>
          </rPr>
          <t>Altman, Lisa:</t>
        </r>
        <r>
          <rPr>
            <sz val="9"/>
            <color indexed="81"/>
            <rFont val="Tahoma"/>
            <family val="2"/>
          </rPr>
          <t xml:space="preserve">
fee no discount</t>
        </r>
      </text>
    </comment>
    <comment ref="L76" authorId="1" shapeId="0" xr:uid="{814DF11B-EF67-4977-A779-E139BE12AB4C}">
      <text>
        <r>
          <rPr>
            <b/>
            <sz val="9"/>
            <color indexed="81"/>
            <rFont val="Tahoma"/>
            <family val="2"/>
          </rPr>
          <t>Altman, Lisa:</t>
        </r>
        <r>
          <rPr>
            <sz val="9"/>
            <color indexed="81"/>
            <rFont val="Tahoma"/>
            <family val="2"/>
          </rPr>
          <t xml:space="preserve">
fee no discount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Altman</author>
  </authors>
  <commentList>
    <comment ref="E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Tuition discount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Altman</author>
  </authors>
  <commentList>
    <comment ref="E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Tuition discount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Altman</author>
  </authors>
  <commentList>
    <comment ref="E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Lisa Altman:</t>
        </r>
        <r>
          <rPr>
            <sz val="9"/>
            <color indexed="81"/>
            <rFont val="Tahoma"/>
            <family val="2"/>
          </rPr>
          <t xml:space="preserve">
type in the tuition discount into this cell
</t>
        </r>
      </text>
    </comment>
  </commentList>
</comments>
</file>

<file path=xl/sharedStrings.xml><?xml version="1.0" encoding="utf-8"?>
<sst xmlns="http://schemas.openxmlformats.org/spreadsheetml/2006/main" count="390" uniqueCount="104">
  <si>
    <t>credits</t>
  </si>
  <si>
    <t>tuition</t>
  </si>
  <si>
    <t>rate</t>
  </si>
  <si>
    <t>discount</t>
  </si>
  <si>
    <t>DSC 440</t>
  </si>
  <si>
    <t>DSC 461</t>
  </si>
  <si>
    <t>Tuition*</t>
  </si>
  <si>
    <t>tuition/fee</t>
  </si>
  <si>
    <t>Activity Fee</t>
  </si>
  <si>
    <t>Fees*</t>
  </si>
  <si>
    <t>Books, Supplies</t>
  </si>
  <si>
    <t>Room/Board **</t>
  </si>
  <si>
    <t>Sub Total: Tuition</t>
  </si>
  <si>
    <t>Sub Total: Fees</t>
  </si>
  <si>
    <t>Sub Total: Room/Board</t>
  </si>
  <si>
    <t>TOTAL ESTIMATED COSTS per semester</t>
  </si>
  <si>
    <t>course</t>
  </si>
  <si>
    <t>elective</t>
  </si>
  <si>
    <t>TOTAL tuition after discount</t>
  </si>
  <si>
    <t>International Student Fee (if not a US citizen or Permanent Resident)</t>
  </si>
  <si>
    <t>TOTAL CREDITS</t>
  </si>
  <si>
    <t>DSC 462</t>
  </si>
  <si>
    <t>DSC 465</t>
  </si>
  <si>
    <t>DSC483</t>
  </si>
  <si>
    <t>Amount of tuition discount</t>
  </si>
  <si>
    <t>Health Insurance, health fee, international fee, and activity fee over 2 semesters</t>
  </si>
  <si>
    <t>Estimated Living expenses over 2 semesters</t>
  </si>
  <si>
    <t>TOTAL ESTIMATED TUITION</t>
  </si>
  <si>
    <t>TOTAL ESTIMATED FEES</t>
  </si>
  <si>
    <t>TOTAL ESTIMATED LIVING EXPENSES</t>
  </si>
  <si>
    <t>TOTAL ESTIMATED TOTAL</t>
  </si>
  <si>
    <t>Personal</t>
  </si>
  <si>
    <t>Room/Board</t>
  </si>
  <si>
    <t>Health Insurance, health fee, international fee, and activity fee over 3 semesters</t>
  </si>
  <si>
    <t>Estimated Living expenses over 3 semesters</t>
  </si>
  <si>
    <t>DSCC494</t>
  </si>
  <si>
    <t>CPT requires a student to be registered for a 1 credit internship course.</t>
  </si>
  <si>
    <t>Your tuition discount will be applied to this 1 credit course</t>
  </si>
  <si>
    <t>DSCC 162</t>
  </si>
  <si>
    <t>TOTAL ESTIMATED EXPENSES</t>
  </si>
  <si>
    <t>yearly costs</t>
  </si>
  <si>
    <t>SUBTOTAL:UNIVERSITY</t>
  </si>
  <si>
    <t>3 Payments on Sept 10, Oct 10, Nov 10</t>
  </si>
  <si>
    <t>3 Payments on Feb 10, March 10, April 10</t>
  </si>
  <si>
    <t>ESTIMATE EXPENSES for total of 3 semesters (does not include summer bridge or CPT credit)</t>
  </si>
  <si>
    <t>DSC 897 Masters Dissertation (necessary to maintain FT status if under 9 credits; no fee - can only be used once)</t>
  </si>
  <si>
    <t>DSCC 897</t>
  </si>
  <si>
    <t>DSCC 483</t>
  </si>
  <si>
    <t>DSCC 465</t>
  </si>
  <si>
    <t>DSCC 461</t>
  </si>
  <si>
    <t>DSCC 440</t>
  </si>
  <si>
    <t>DSCC 462</t>
  </si>
  <si>
    <t>due around June 10</t>
  </si>
  <si>
    <t>due around May 10</t>
  </si>
  <si>
    <t>ESTIMATE EXPENSES for total of 2 semesters (does not include summer bridge or CPT credit)</t>
  </si>
  <si>
    <t>Health Insurance, health fee, international fee, and activity fee over 2  semesters</t>
  </si>
  <si>
    <t>see Fall 2-semester tab for breakdown</t>
  </si>
  <si>
    <t>see Fall 3-semester tab for breakdown</t>
  </si>
  <si>
    <r>
      <t>INTERNATIONAL STUDENT TOTAL EXPENSES to show for I-20 financials (</t>
    </r>
    <r>
      <rPr>
        <b/>
        <i/>
        <sz val="12"/>
        <color theme="1"/>
        <rFont val="Calibri"/>
        <family val="2"/>
        <scheme val="minor"/>
      </rPr>
      <t>documentation is required to cover estimated expenses for at least one full year of study; since the data science program estimates international students to attend for 3 semesters, only 24 credits are taken in the first year)</t>
    </r>
  </si>
  <si>
    <t>THREE SEMESTERS of STUDY estimate</t>
  </si>
  <si>
    <t>TWO SEMESTERS of STUDY estimate</t>
  </si>
  <si>
    <r>
      <t xml:space="preserve">Tuition Discount </t>
    </r>
    <r>
      <rPr>
        <b/>
        <sz val="12"/>
        <color theme="9" tint="-0.249977111117893"/>
        <rFont val="Calibri"/>
        <family val="2"/>
        <scheme val="minor"/>
      </rPr>
      <t>(ENTER your discount IN GREEN BOX)</t>
    </r>
  </si>
  <si>
    <t>Your tuition discount will be applied to this 4 credit course</t>
  </si>
  <si>
    <t>F-1 students needing CPT requires a student to be registered for a 1 credit internship course.</t>
  </si>
  <si>
    <t>ASE elective</t>
  </si>
  <si>
    <t>Simon School elective</t>
  </si>
  <si>
    <t>ASE electives are 4 credits per course vs. Simon School electives are 2.5 credits per course</t>
  </si>
  <si>
    <t>discount applied</t>
  </si>
  <si>
    <t>*based on 2024-25 schedule of charges</t>
  </si>
  <si>
    <t>** Estimated based on https://www.rochester.edu/college/gradstudies/costs-financial-support/cost.html</t>
  </si>
  <si>
    <t>$1500 deposit</t>
  </si>
  <si>
    <t>difference</t>
  </si>
  <si>
    <t>estimate</t>
  </si>
  <si>
    <t>DSC 401 (recommended) or elective</t>
  </si>
  <si>
    <t>FALL 2025</t>
  </si>
  <si>
    <t>SPRING 2026</t>
  </si>
  <si>
    <t>FALL 2026 (Expect Tuition and Fees to increase in 2026-27 academic year)</t>
  </si>
  <si>
    <t>Less admissions deposit paid on April 15</t>
  </si>
  <si>
    <t>SUMMER 2026</t>
  </si>
  <si>
    <t>*based on 2025-26 schedule of charges</t>
  </si>
  <si>
    <t>DSCC 494 research</t>
  </si>
  <si>
    <t>DSCC 483 practicum</t>
  </si>
  <si>
    <t>FALL 2026 (Expect Tuition and Fees to increase in 2026-27 academic year) - DOING RESEARCH</t>
  </si>
  <si>
    <t>Tuition = 24 credits at $2,150.00 per credit</t>
  </si>
  <si>
    <t>Tuition = 32 credits at $2,150.00 per credit</t>
  </si>
  <si>
    <t>Tuition = 24 credits at $2,150 per credit + 8 credits at $2,250 per credit</t>
  </si>
  <si>
    <t>(estimate as we expect Tuition and Fees to increase in 2026-27 academic year)</t>
  </si>
  <si>
    <t>Mandatory Health Fee (based on 2025-26)</t>
  </si>
  <si>
    <t>Health Insurance (based on 2025-26)</t>
  </si>
  <si>
    <t>includes estimate for final semester</t>
  </si>
  <si>
    <t>SUMMER 2026 BRIDGING course estimate</t>
  </si>
  <si>
    <t>Tuition = 4 credits at $2,150 per credit</t>
  </si>
  <si>
    <t>Your offer letter indicates if you have been asked to attend the summer bridging course, DSCC 162, which is begins June 29, 2026</t>
  </si>
  <si>
    <t>SUMMER 2027 CPT Credit estimate</t>
  </si>
  <si>
    <t>Tuition = 1 credits at $2,250 per credit</t>
  </si>
  <si>
    <t>estimated savings between 30-32</t>
  </si>
  <si>
    <t>estimated</t>
  </si>
  <si>
    <t>ESTUMATES</t>
  </si>
  <si>
    <r>
      <t xml:space="preserve">Tuition Discount </t>
    </r>
    <r>
      <rPr>
        <b/>
        <sz val="12"/>
        <color theme="9" tint="-0.249977111117893"/>
        <rFont val="Calibri"/>
        <family val="2"/>
        <scheme val="minor"/>
      </rPr>
      <t>(ENTERED from CELL B33)</t>
    </r>
  </si>
  <si>
    <t>IND 501</t>
  </si>
  <si>
    <t>FALL 2025 -GENOMICS TRACK</t>
  </si>
  <si>
    <t>BIO 457L</t>
  </si>
  <si>
    <t>BIOL 453L</t>
  </si>
  <si>
    <t>BST 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</si>
</sst>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696969"/>
      <name val="Arial"/>
      <family val="2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" fillId="7" borderId="16" applyNumberFormat="0" applyFont="0" applyAlignment="0" applyProtection="0"/>
  </cellStyleXfs>
  <cellXfs count="84">
    <xf numFmtId="0" fontId="0" fillId="0" borderId="0" xfId="0"/>
    <xf numFmtId="0" fontId="7" fillId="0" borderId="0" xfId="0" applyFont="1"/>
    <xf numFmtId="0" fontId="10" fillId="0" borderId="0" xfId="0" applyFont="1"/>
    <xf numFmtId="44" fontId="10" fillId="0" borderId="0" xfId="1" applyFont="1"/>
    <xf numFmtId="0" fontId="10" fillId="4" borderId="0" xfId="0" applyFont="1" applyFill="1"/>
    <xf numFmtId="0" fontId="10" fillId="0" borderId="2" xfId="0" applyFont="1" applyBorder="1"/>
    <xf numFmtId="44" fontId="10" fillId="0" borderId="2" xfId="1" applyFont="1" applyBorder="1"/>
    <xf numFmtId="9" fontId="10" fillId="0" borderId="2" xfId="2" applyFont="1" applyBorder="1"/>
    <xf numFmtId="0" fontId="8" fillId="3" borderId="3" xfId="4" applyFont="1" applyBorder="1"/>
    <xf numFmtId="44" fontId="8" fillId="3" borderId="3" xfId="1" applyFont="1" applyFill="1" applyBorder="1"/>
    <xf numFmtId="0" fontId="8" fillId="3" borderId="1" xfId="4" applyFont="1"/>
    <xf numFmtId="44" fontId="13" fillId="3" borderId="1" xfId="1" applyFont="1" applyFill="1" applyBorder="1"/>
    <xf numFmtId="164" fontId="10" fillId="0" borderId="2" xfId="1" applyNumberFormat="1" applyFont="1" applyBorder="1"/>
    <xf numFmtId="0" fontId="10" fillId="4" borderId="2" xfId="0" applyFont="1" applyFill="1" applyBorder="1"/>
    <xf numFmtId="0" fontId="8" fillId="3" borderId="11" xfId="4" applyFont="1" applyBorder="1"/>
    <xf numFmtId="0" fontId="9" fillId="0" borderId="12" xfId="5" applyFont="1" applyBorder="1"/>
    <xf numFmtId="0" fontId="10" fillId="0" borderId="12" xfId="0" applyFont="1" applyBorder="1"/>
    <xf numFmtId="44" fontId="10" fillId="0" borderId="12" xfId="1" applyFont="1" applyBorder="1"/>
    <xf numFmtId="0" fontId="10" fillId="4" borderId="12" xfId="0" applyFont="1" applyFill="1" applyBorder="1"/>
    <xf numFmtId="44" fontId="10" fillId="0" borderId="13" xfId="1" applyFont="1" applyBorder="1"/>
    <xf numFmtId="0" fontId="8" fillId="3" borderId="14" xfId="4" applyFont="1" applyBorder="1"/>
    <xf numFmtId="0" fontId="10" fillId="0" borderId="10" xfId="0" applyFont="1" applyBorder="1"/>
    <xf numFmtId="44" fontId="10" fillId="0" borderId="10" xfId="1" applyFont="1" applyBorder="1"/>
    <xf numFmtId="0" fontId="10" fillId="4" borderId="10" xfId="0" applyFont="1" applyFill="1" applyBorder="1"/>
    <xf numFmtId="0" fontId="14" fillId="0" borderId="10" xfId="0" applyFont="1" applyBorder="1"/>
    <xf numFmtId="0" fontId="9" fillId="0" borderId="14" xfId="5" applyFont="1" applyBorder="1"/>
    <xf numFmtId="0" fontId="15" fillId="3" borderId="3" xfId="4" applyFont="1" applyBorder="1"/>
    <xf numFmtId="44" fontId="16" fillId="0" borderId="0" xfId="1" applyFont="1"/>
    <xf numFmtId="9" fontId="18" fillId="5" borderId="2" xfId="6" applyNumberFormat="1" applyFont="1" applyBorder="1"/>
    <xf numFmtId="0" fontId="12" fillId="0" borderId="0" xfId="0" applyFont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44" fontId="12" fillId="0" borderId="10" xfId="1" applyFont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4" xfId="0" applyFont="1" applyBorder="1"/>
    <xf numFmtId="0" fontId="10" fillId="0" borderId="13" xfId="0" applyFont="1" applyBorder="1"/>
    <xf numFmtId="44" fontId="10" fillId="0" borderId="0" xfId="0" applyNumberFormat="1" applyFont="1"/>
    <xf numFmtId="9" fontId="19" fillId="5" borderId="2" xfId="6" applyNumberFormat="1" applyFont="1" applyBorder="1"/>
    <xf numFmtId="44" fontId="0" fillId="0" borderId="0" xfId="1" applyFont="1"/>
    <xf numFmtId="9" fontId="18" fillId="5" borderId="0" xfId="2" applyFont="1" applyFill="1"/>
    <xf numFmtId="44" fontId="19" fillId="0" borderId="0" xfId="1" applyFont="1"/>
    <xf numFmtId="0" fontId="20" fillId="0" borderId="0" xfId="0" applyFont="1"/>
    <xf numFmtId="0" fontId="8" fillId="3" borderId="15" xfId="4" applyFont="1" applyBorder="1"/>
    <xf numFmtId="0" fontId="12" fillId="0" borderId="2" xfId="0" applyFont="1" applyBorder="1" applyAlignment="1">
      <alignment horizontal="center" wrapText="1"/>
    </xf>
    <xf numFmtId="44" fontId="12" fillId="0" borderId="2" xfId="1" applyFont="1" applyBorder="1" applyAlignment="1">
      <alignment horizontal="center" wrapText="1"/>
    </xf>
    <xf numFmtId="0" fontId="10" fillId="0" borderId="0" xfId="0" applyFont="1" applyAlignment="1">
      <alignment vertical="center"/>
    </xf>
    <xf numFmtId="0" fontId="22" fillId="0" borderId="0" xfId="0" applyFont="1"/>
    <xf numFmtId="44" fontId="23" fillId="0" borderId="0" xfId="0" applyNumberFormat="1" applyFont="1"/>
    <xf numFmtId="0" fontId="24" fillId="0" borderId="0" xfId="0" applyFont="1"/>
    <xf numFmtId="0" fontId="20" fillId="6" borderId="2" xfId="0" applyFont="1" applyFill="1" applyBorder="1" applyAlignment="1">
      <alignment wrapText="1"/>
    </xf>
    <xf numFmtId="44" fontId="20" fillId="6" borderId="2" xfId="1" applyFont="1" applyFill="1" applyBorder="1"/>
    <xf numFmtId="44" fontId="0" fillId="0" borderId="0" xfId="0" applyNumberFormat="1"/>
    <xf numFmtId="0" fontId="20" fillId="7" borderId="16" xfId="7" applyFont="1" applyAlignment="1">
      <alignment wrapText="1"/>
    </xf>
    <xf numFmtId="44" fontId="20" fillId="7" borderId="16" xfId="7" applyNumberFormat="1" applyFont="1"/>
    <xf numFmtId="0" fontId="3" fillId="3" borderId="1" xfId="4"/>
    <xf numFmtId="44" fontId="3" fillId="3" borderId="1" xfId="4" applyNumberFormat="1"/>
    <xf numFmtId="0" fontId="12" fillId="7" borderId="16" xfId="7" applyFont="1" applyAlignment="1">
      <alignment wrapText="1"/>
    </xf>
    <xf numFmtId="0" fontId="25" fillId="4" borderId="0" xfId="0" applyFont="1" applyFill="1"/>
    <xf numFmtId="0" fontId="12" fillId="0" borderId="17" xfId="0" applyFont="1" applyBorder="1" applyAlignment="1">
      <alignment horizontal="center" wrapText="1"/>
    </xf>
    <xf numFmtId="44" fontId="24" fillId="0" borderId="0" xfId="0" applyNumberFormat="1" applyFont="1"/>
    <xf numFmtId="44" fontId="10" fillId="0" borderId="2" xfId="0" applyNumberFormat="1" applyFont="1" applyBorder="1"/>
    <xf numFmtId="164" fontId="10" fillId="0" borderId="0" xfId="1" applyNumberFormat="1" applyFont="1" applyBorder="1"/>
    <xf numFmtId="9" fontId="18" fillId="5" borderId="0" xfId="6" applyNumberFormat="1" applyFont="1" applyBorder="1"/>
    <xf numFmtId="44" fontId="10" fillId="0" borderId="0" xfId="1" applyFont="1" applyBorder="1"/>
    <xf numFmtId="0" fontId="26" fillId="0" borderId="0" xfId="0" applyFont="1"/>
    <xf numFmtId="44" fontId="26" fillId="0" borderId="0" xfId="0" applyNumberFormat="1" applyFont="1"/>
    <xf numFmtId="44" fontId="20" fillId="0" borderId="0" xfId="1" applyFont="1"/>
    <xf numFmtId="0" fontId="20" fillId="4" borderId="0" xfId="0" applyFont="1" applyFill="1"/>
    <xf numFmtId="44" fontId="10" fillId="4" borderId="0" xfId="1" applyFont="1" applyFill="1"/>
    <xf numFmtId="0" fontId="10" fillId="7" borderId="16" xfId="7" applyFont="1"/>
    <xf numFmtId="0" fontId="27" fillId="0" borderId="0" xfId="0" applyFont="1" applyAlignment="1">
      <alignment horizontal="center"/>
    </xf>
    <xf numFmtId="0" fontId="10" fillId="6" borderId="14" xfId="0" applyFont="1" applyFill="1" applyBorder="1"/>
    <xf numFmtId="0" fontId="10" fillId="6" borderId="13" xfId="0" applyFont="1" applyFill="1" applyBorder="1"/>
    <xf numFmtId="0" fontId="10" fillId="6" borderId="0" xfId="0" applyFont="1" applyFill="1"/>
    <xf numFmtId="44" fontId="27" fillId="4" borderId="0" xfId="0" applyNumberFormat="1" applyFont="1" applyFill="1" applyAlignment="1">
      <alignment horizontal="center"/>
    </xf>
    <xf numFmtId="0" fontId="10" fillId="0" borderId="16" xfId="7" applyFont="1" applyFill="1"/>
    <xf numFmtId="44" fontId="19" fillId="4" borderId="0" xfId="0" applyNumberFormat="1" applyFont="1" applyFill="1"/>
    <xf numFmtId="0" fontId="11" fillId="2" borderId="4" xfId="3" applyFont="1" applyBorder="1" applyAlignment="1">
      <alignment horizontal="center"/>
    </xf>
    <xf numFmtId="0" fontId="11" fillId="2" borderId="5" xfId="3" applyFont="1" applyBorder="1" applyAlignment="1">
      <alignment horizontal="center"/>
    </xf>
    <xf numFmtId="0" fontId="11" fillId="2" borderId="6" xfId="3" applyFont="1" applyBorder="1" applyAlignment="1">
      <alignment horizontal="center"/>
    </xf>
    <xf numFmtId="0" fontId="11" fillId="2" borderId="7" xfId="3" applyFont="1" applyBorder="1" applyAlignment="1">
      <alignment horizontal="center"/>
    </xf>
    <xf numFmtId="0" fontId="11" fillId="2" borderId="8" xfId="3" applyFont="1" applyBorder="1" applyAlignment="1">
      <alignment horizontal="center"/>
    </xf>
    <xf numFmtId="0" fontId="11" fillId="2" borderId="9" xfId="3" applyFont="1" applyBorder="1" applyAlignment="1">
      <alignment horizontal="center"/>
    </xf>
    <xf numFmtId="0" fontId="10" fillId="0" borderId="2" xfId="0" applyFont="1" applyBorder="1" applyAlignment="1">
      <alignment horizontal="left" wrapText="1"/>
    </xf>
  </cellXfs>
  <cellStyles count="8">
    <cellStyle name="Accent6" xfId="6" builtinId="49"/>
    <cellStyle name="Check Cell" xfId="4" builtinId="23"/>
    <cellStyle name="Currency" xfId="1" builtinId="4"/>
    <cellStyle name="Explanatory Text" xfId="5" builtinId="53"/>
    <cellStyle name="Good" xfId="3" builtinId="26"/>
    <cellStyle name="Normal" xfId="0" builtinId="0"/>
    <cellStyle name="Note" xfId="7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view="pageLayout" topLeftCell="A24" zoomScale="87" zoomScaleNormal="100" zoomScalePageLayoutView="87" workbookViewId="0">
      <selection activeCell="E38" sqref="A1:E38"/>
    </sheetView>
  </sheetViews>
  <sheetFormatPr defaultRowHeight="15" x14ac:dyDescent="0.25"/>
  <cols>
    <col min="1" max="1" width="77.85546875" bestFit="1" customWidth="1"/>
    <col min="2" max="2" width="14.140625" style="38" customWidth="1"/>
    <col min="4" max="4" width="14.5703125" customWidth="1"/>
    <col min="6" max="6" width="15.5703125" bestFit="1" customWidth="1"/>
    <col min="7" max="7" width="12.7109375" bestFit="1" customWidth="1"/>
  </cols>
  <sheetData>
    <row r="1" spans="1:6" s="57" customFormat="1" ht="15.75" thickBot="1" x14ac:dyDescent="0.3">
      <c r="A1" s="57" t="s">
        <v>97</v>
      </c>
    </row>
    <row r="2" spans="1:6" ht="16.5" thickTop="1" thickBot="1" x14ac:dyDescent="0.3">
      <c r="A2" s="54" t="s">
        <v>60</v>
      </c>
      <c r="B2" s="55"/>
    </row>
    <row r="3" spans="1:6" ht="16.5" thickTop="1" x14ac:dyDescent="0.25">
      <c r="A3" s="45" t="s">
        <v>55</v>
      </c>
      <c r="B3" s="3">
        <v>4840</v>
      </c>
      <c r="C3" s="46"/>
    </row>
    <row r="4" spans="1:6" ht="15.75" x14ac:dyDescent="0.25">
      <c r="A4" s="2" t="s">
        <v>26</v>
      </c>
      <c r="B4" s="3">
        <v>22505</v>
      </c>
      <c r="C4" s="46"/>
    </row>
    <row r="5" spans="1:6" ht="15.75" x14ac:dyDescent="0.25">
      <c r="A5" s="45" t="s">
        <v>84</v>
      </c>
      <c r="B5" s="3">
        <f>32*2150</f>
        <v>68800</v>
      </c>
      <c r="C5" s="46"/>
      <c r="F5" s="51"/>
    </row>
    <row r="6" spans="1:6" ht="15.75" x14ac:dyDescent="0.25">
      <c r="A6" s="2" t="s">
        <v>98</v>
      </c>
      <c r="B6" s="39">
        <f>B33</f>
        <v>0.33</v>
      </c>
    </row>
    <row r="7" spans="1:6" ht="15.75" x14ac:dyDescent="0.25">
      <c r="A7" s="2" t="s">
        <v>24</v>
      </c>
      <c r="B7" s="40">
        <f>-B5*B6</f>
        <v>-22704</v>
      </c>
      <c r="F7" s="51"/>
    </row>
    <row r="8" spans="1:6" ht="31.5" x14ac:dyDescent="0.25">
      <c r="A8" s="52" t="s">
        <v>54</v>
      </c>
      <c r="B8" s="53">
        <f>B3+B4+B5+B7</f>
        <v>73441</v>
      </c>
      <c r="C8" t="s">
        <v>56</v>
      </c>
      <c r="F8" s="51"/>
    </row>
    <row r="9" spans="1:6" ht="15.75" thickBot="1" x14ac:dyDescent="0.3"/>
    <row r="10" spans="1:6" ht="16.5" thickTop="1" thickBot="1" x14ac:dyDescent="0.3">
      <c r="A10" s="54" t="s">
        <v>59</v>
      </c>
      <c r="B10" s="55"/>
    </row>
    <row r="11" spans="1:6" ht="16.5" thickTop="1" x14ac:dyDescent="0.25">
      <c r="A11" s="45" t="s">
        <v>33</v>
      </c>
      <c r="B11" s="3">
        <f>4840/2*3</f>
        <v>7260</v>
      </c>
      <c r="C11" s="46"/>
    </row>
    <row r="12" spans="1:6" ht="15.75" x14ac:dyDescent="0.25">
      <c r="A12" s="2" t="s">
        <v>34</v>
      </c>
      <c r="B12" s="3">
        <f>22505/2*3</f>
        <v>33757.5</v>
      </c>
      <c r="C12" s="46"/>
    </row>
    <row r="13" spans="1:6" ht="15.75" x14ac:dyDescent="0.25">
      <c r="A13" s="45" t="s">
        <v>85</v>
      </c>
      <c r="B13" s="3">
        <f>(24*2150) +(8*2250)</f>
        <v>69600</v>
      </c>
      <c r="C13" s="46" t="s">
        <v>89</v>
      </c>
    </row>
    <row r="14" spans="1:6" ht="15.75" x14ac:dyDescent="0.25">
      <c r="A14" s="2" t="s">
        <v>98</v>
      </c>
      <c r="B14" s="39">
        <f>B33</f>
        <v>0.33</v>
      </c>
    </row>
    <row r="15" spans="1:6" ht="15.75" x14ac:dyDescent="0.25">
      <c r="A15" s="2" t="s">
        <v>24</v>
      </c>
      <c r="B15" s="40">
        <f>-B13*B14</f>
        <v>-22968</v>
      </c>
    </row>
    <row r="16" spans="1:6" ht="31.5" x14ac:dyDescent="0.25">
      <c r="A16" s="52" t="s">
        <v>44</v>
      </c>
      <c r="B16" s="53">
        <f>B11+B12+B13+B15</f>
        <v>87649.5</v>
      </c>
      <c r="C16" t="s">
        <v>57</v>
      </c>
    </row>
    <row r="17" spans="1:6" ht="16.5" thickBot="1" x14ac:dyDescent="0.3">
      <c r="A17" s="2"/>
    </row>
    <row r="18" spans="1:6" ht="16.5" thickTop="1" thickBot="1" x14ac:dyDescent="0.3">
      <c r="A18" s="54" t="s">
        <v>90</v>
      </c>
      <c r="B18" s="55"/>
    </row>
    <row r="19" spans="1:6" ht="16.5" thickTop="1" x14ac:dyDescent="0.25">
      <c r="A19" s="45" t="s">
        <v>91</v>
      </c>
      <c r="B19" s="3">
        <f>4*2150</f>
        <v>8600</v>
      </c>
      <c r="C19" s="46"/>
    </row>
    <row r="20" spans="1:6" ht="15.75" x14ac:dyDescent="0.25">
      <c r="A20" s="2" t="s">
        <v>98</v>
      </c>
      <c r="B20" s="39">
        <f>B33</f>
        <v>0.33</v>
      </c>
    </row>
    <row r="21" spans="1:6" ht="15.75" x14ac:dyDescent="0.25">
      <c r="A21" s="2" t="s">
        <v>24</v>
      </c>
      <c r="B21" s="40">
        <f>-B19*B20</f>
        <v>-2838</v>
      </c>
    </row>
    <row r="22" spans="1:6" ht="31.5" x14ac:dyDescent="0.25">
      <c r="A22" s="52" t="s">
        <v>92</v>
      </c>
      <c r="B22" s="53">
        <f>B19+B21</f>
        <v>5762</v>
      </c>
    </row>
    <row r="23" spans="1:6" ht="15.75" thickBot="1" x14ac:dyDescent="0.3"/>
    <row r="24" spans="1:6" ht="16.5" thickTop="1" thickBot="1" x14ac:dyDescent="0.3">
      <c r="A24" s="54" t="s">
        <v>93</v>
      </c>
      <c r="B24" s="55"/>
    </row>
    <row r="25" spans="1:6" ht="16.5" thickTop="1" x14ac:dyDescent="0.25">
      <c r="A25" s="45" t="s">
        <v>94</v>
      </c>
      <c r="B25" s="3">
        <v>2250</v>
      </c>
      <c r="C25" s="46" t="s">
        <v>72</v>
      </c>
    </row>
    <row r="26" spans="1:6" ht="15.75" x14ac:dyDescent="0.25">
      <c r="A26" s="2" t="s">
        <v>98</v>
      </c>
      <c r="B26" s="39">
        <f>B33</f>
        <v>0.33</v>
      </c>
    </row>
    <row r="27" spans="1:6" ht="15.75" x14ac:dyDescent="0.25">
      <c r="A27" s="2" t="s">
        <v>24</v>
      </c>
      <c r="B27" s="40">
        <f>-B25*B26</f>
        <v>-742.5</v>
      </c>
    </row>
    <row r="28" spans="1:6" ht="31.5" x14ac:dyDescent="0.25">
      <c r="A28" s="56" t="s">
        <v>63</v>
      </c>
      <c r="B28" s="53">
        <f>B25+B27</f>
        <v>1507.5</v>
      </c>
    </row>
    <row r="29" spans="1:6" x14ac:dyDescent="0.25">
      <c r="A29" s="57"/>
      <c r="B29" s="57"/>
      <c r="C29" s="57"/>
      <c r="D29" s="57"/>
      <c r="E29" s="57"/>
      <c r="F29" s="57"/>
    </row>
    <row r="30" spans="1:6" ht="15.75" x14ac:dyDescent="0.25">
      <c r="A30" s="45" t="s">
        <v>25</v>
      </c>
      <c r="B30" s="3">
        <v>4840</v>
      </c>
    </row>
    <row r="31" spans="1:6" ht="15.75" x14ac:dyDescent="0.25">
      <c r="A31" s="2" t="s">
        <v>26</v>
      </c>
      <c r="B31" s="3">
        <v>22505</v>
      </c>
    </row>
    <row r="32" spans="1:6" ht="15.75" x14ac:dyDescent="0.25">
      <c r="A32" s="45" t="s">
        <v>83</v>
      </c>
      <c r="B32" s="3">
        <f>24*2150</f>
        <v>51600</v>
      </c>
    </row>
    <row r="33" spans="1:6" ht="15.75" x14ac:dyDescent="0.25">
      <c r="A33" s="2" t="s">
        <v>61</v>
      </c>
      <c r="B33" s="39">
        <v>0.33</v>
      </c>
    </row>
    <row r="34" spans="1:6" ht="15.75" x14ac:dyDescent="0.25">
      <c r="A34" s="2" t="s">
        <v>24</v>
      </c>
      <c r="B34" s="40">
        <f>-B32*B33</f>
        <v>-17028</v>
      </c>
    </row>
    <row r="35" spans="1:6" ht="15.75" x14ac:dyDescent="0.25">
      <c r="A35" s="2" t="s">
        <v>77</v>
      </c>
      <c r="B35" s="40"/>
    </row>
    <row r="36" spans="1:6" ht="63" x14ac:dyDescent="0.25">
      <c r="A36" s="49" t="s">
        <v>58</v>
      </c>
      <c r="B36" s="50">
        <f>B30+B31+B32+B34+B35</f>
        <v>61917</v>
      </c>
    </row>
    <row r="38" spans="1:6" x14ac:dyDescent="0.25">
      <c r="A38" s="57"/>
      <c r="B38" s="57"/>
      <c r="C38" s="57"/>
      <c r="D38" s="57"/>
      <c r="E38" s="57"/>
      <c r="F38" s="57"/>
    </row>
  </sheetData>
  <pageMargins left="0.7" right="0.7" top="0.75" bottom="0.75" header="0.3" footer="0.3"/>
  <pageSetup scale="65" fitToHeight="0" orientation="portrait" horizontalDpi="1200" verticalDpi="1200" r:id="rId1"/>
  <headerFooter>
    <oddHeader>&amp;CUniversity of Rochester
Estimates for Data Science Master's
&amp;"-,Italic"updated by Lisa Altman 10/3/2025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0"/>
  <sheetViews>
    <sheetView view="pageLayout" zoomScale="64" zoomScaleNormal="100" zoomScalePageLayoutView="64" workbookViewId="0">
      <selection sqref="A1:P30"/>
    </sheetView>
  </sheetViews>
  <sheetFormatPr defaultColWidth="9.140625" defaultRowHeight="15.75" x14ac:dyDescent="0.25"/>
  <cols>
    <col min="1" max="1" width="24.140625" style="2" bestFit="1" customWidth="1"/>
    <col min="2" max="2" width="16.5703125" style="2" customWidth="1"/>
    <col min="3" max="3" width="13.140625" style="2" customWidth="1"/>
    <col min="4" max="4" width="17.140625" style="2" customWidth="1"/>
    <col min="5" max="5" width="8.5703125" style="2" customWidth="1"/>
    <col min="6" max="6" width="19" style="3" bestFit="1" customWidth="1"/>
    <col min="7" max="7" width="3.140625" style="4" customWidth="1"/>
    <col min="8" max="8" width="17.7109375" style="2" customWidth="1"/>
    <col min="9" max="9" width="12" style="2" customWidth="1"/>
    <col min="10" max="10" width="11.5703125" style="2" customWidth="1"/>
    <col min="11" max="11" width="12.140625" style="2" bestFit="1" customWidth="1"/>
    <col min="12" max="12" width="9.7109375" style="2" bestFit="1" customWidth="1"/>
    <col min="13" max="13" width="27" style="3" customWidth="1"/>
    <col min="14" max="14" width="2.85546875" style="4" customWidth="1"/>
    <col min="15" max="15" width="27" style="2" bestFit="1" customWidth="1"/>
    <col min="16" max="16" width="14.5703125" style="2" customWidth="1"/>
    <col min="17" max="17" width="8.7109375" style="2" bestFit="1" customWidth="1"/>
    <col min="18" max="18" width="12.140625" style="2" bestFit="1" customWidth="1"/>
    <col min="19" max="19" width="9.7109375" style="2" bestFit="1" customWidth="1"/>
    <col min="20" max="20" width="16" style="3" bestFit="1" customWidth="1"/>
    <col min="21" max="21" width="9.140625" style="2"/>
    <col min="22" max="22" width="12.7109375" style="2" bestFit="1" customWidth="1"/>
    <col min="23" max="16384" width="9.140625" style="2"/>
  </cols>
  <sheetData>
    <row r="1" spans="1:20" x14ac:dyDescent="0.25">
      <c r="A1" s="77" t="s">
        <v>74</v>
      </c>
      <c r="B1" s="78"/>
      <c r="C1" s="78"/>
      <c r="D1" s="78"/>
      <c r="E1" s="78"/>
      <c r="F1" s="79"/>
      <c r="H1" s="77" t="s">
        <v>75</v>
      </c>
      <c r="I1" s="78"/>
      <c r="J1" s="78"/>
      <c r="K1" s="78"/>
      <c r="L1" s="78"/>
      <c r="M1" s="79"/>
      <c r="T1" s="2"/>
    </row>
    <row r="2" spans="1:20" x14ac:dyDescent="0.25">
      <c r="A2" s="80"/>
      <c r="B2" s="81"/>
      <c r="C2" s="81"/>
      <c r="D2" s="81"/>
      <c r="E2" s="81"/>
      <c r="F2" s="82"/>
      <c r="H2" s="80"/>
      <c r="I2" s="81"/>
      <c r="J2" s="81"/>
      <c r="K2" s="81"/>
      <c r="L2" s="81"/>
      <c r="M2" s="82"/>
      <c r="T2" s="2"/>
    </row>
    <row r="3" spans="1:20" x14ac:dyDescent="0.25">
      <c r="T3" s="2"/>
    </row>
    <row r="4" spans="1:20" x14ac:dyDescent="0.25">
      <c r="A4" s="14" t="s">
        <v>6</v>
      </c>
      <c r="B4" s="15" t="s">
        <v>79</v>
      </c>
      <c r="C4" s="16"/>
      <c r="D4" s="16"/>
      <c r="E4" s="16"/>
      <c r="F4" s="17"/>
      <c r="G4" s="18"/>
      <c r="H4" s="16"/>
      <c r="I4" s="16"/>
      <c r="J4" s="16"/>
      <c r="K4" s="16"/>
      <c r="L4" s="16"/>
      <c r="M4" s="17"/>
      <c r="N4" s="18"/>
      <c r="T4" s="2"/>
    </row>
    <row r="5" spans="1:20" s="33" customFormat="1" ht="31.5" x14ac:dyDescent="0.25">
      <c r="A5" s="29" t="s">
        <v>16</v>
      </c>
      <c r="B5" s="30" t="s">
        <v>0</v>
      </c>
      <c r="C5" s="30" t="s">
        <v>2</v>
      </c>
      <c r="D5" s="30" t="s">
        <v>1</v>
      </c>
      <c r="E5" s="30" t="s">
        <v>3</v>
      </c>
      <c r="F5" s="31" t="s">
        <v>18</v>
      </c>
      <c r="G5" s="32"/>
      <c r="H5" s="29" t="s">
        <v>16</v>
      </c>
      <c r="I5" s="30" t="s">
        <v>0</v>
      </c>
      <c r="J5" s="30" t="s">
        <v>2</v>
      </c>
      <c r="K5" s="30" t="s">
        <v>7</v>
      </c>
      <c r="L5" s="30" t="s">
        <v>3</v>
      </c>
      <c r="M5" s="31" t="s">
        <v>18</v>
      </c>
      <c r="N5" s="32"/>
    </row>
    <row r="6" spans="1:20" x14ac:dyDescent="0.25">
      <c r="A6" s="5" t="s">
        <v>21</v>
      </c>
      <c r="B6" s="5">
        <v>4</v>
      </c>
      <c r="C6" s="12">
        <v>2150</v>
      </c>
      <c r="D6" s="12">
        <f>B6*C6</f>
        <v>8600</v>
      </c>
      <c r="E6" s="37">
        <f>'2025-26 estimate for I-20'!B33</f>
        <v>0.33</v>
      </c>
      <c r="F6" s="6">
        <f>D6*(1-E6)</f>
        <v>5761.9999999999991</v>
      </c>
      <c r="H6" s="5" t="s">
        <v>22</v>
      </c>
      <c r="I6" s="5">
        <v>4</v>
      </c>
      <c r="J6" s="12">
        <v>2150</v>
      </c>
      <c r="K6" s="12">
        <f>I6*J6</f>
        <v>8600</v>
      </c>
      <c r="L6" s="7">
        <f>$E$6</f>
        <v>0.33</v>
      </c>
      <c r="M6" s="6">
        <f>K6*(1-L6)</f>
        <v>5761.9999999999991</v>
      </c>
      <c r="T6" s="2"/>
    </row>
    <row r="7" spans="1:20" x14ac:dyDescent="0.25">
      <c r="A7" s="5" t="s">
        <v>4</v>
      </c>
      <c r="B7" s="5">
        <v>4</v>
      </c>
      <c r="C7" s="12">
        <v>2150</v>
      </c>
      <c r="D7" s="12">
        <f t="shared" ref="D7:D9" si="0">B7*C7</f>
        <v>8600</v>
      </c>
      <c r="E7" s="7">
        <f>$E$6</f>
        <v>0.33</v>
      </c>
      <c r="F7" s="6">
        <f>D7*(1-E7)</f>
        <v>5761.9999999999991</v>
      </c>
      <c r="H7" s="5" t="s">
        <v>23</v>
      </c>
      <c r="I7" s="5">
        <v>4</v>
      </c>
      <c r="J7" s="12">
        <v>2150</v>
      </c>
      <c r="K7" s="12">
        <f>I7*J7</f>
        <v>8600</v>
      </c>
      <c r="L7" s="7">
        <f>$E$6</f>
        <v>0.33</v>
      </c>
      <c r="M7" s="6">
        <f>K7*(1-L7)</f>
        <v>5761.9999999999991</v>
      </c>
      <c r="T7" s="2"/>
    </row>
    <row r="8" spans="1:20" x14ac:dyDescent="0.25">
      <c r="A8" s="5" t="s">
        <v>73</v>
      </c>
      <c r="B8" s="5">
        <v>4</v>
      </c>
      <c r="C8" s="12">
        <v>2150</v>
      </c>
      <c r="D8" s="12">
        <f t="shared" si="0"/>
        <v>8600</v>
      </c>
      <c r="E8" s="7">
        <f>$E$6</f>
        <v>0.33</v>
      </c>
      <c r="F8" s="6">
        <f>D8*(1-E8)</f>
        <v>5761.9999999999991</v>
      </c>
      <c r="H8" s="5" t="s">
        <v>17</v>
      </c>
      <c r="I8" s="5">
        <v>4</v>
      </c>
      <c r="J8" s="12">
        <v>2150</v>
      </c>
      <c r="K8" s="12">
        <f>I8*J8</f>
        <v>8600</v>
      </c>
      <c r="L8" s="7">
        <f>$E$6</f>
        <v>0.33</v>
      </c>
      <c r="M8" s="6">
        <f>K8*(1-L8)</f>
        <v>5761.9999999999991</v>
      </c>
      <c r="T8" s="2"/>
    </row>
    <row r="9" spans="1:20" x14ac:dyDescent="0.25">
      <c r="A9" s="5" t="s">
        <v>5</v>
      </c>
      <c r="B9" s="5">
        <v>4</v>
      </c>
      <c r="C9" s="12">
        <v>2150</v>
      </c>
      <c r="D9" s="12">
        <f t="shared" si="0"/>
        <v>8600</v>
      </c>
      <c r="E9" s="7">
        <f>$E$6</f>
        <v>0.33</v>
      </c>
      <c r="F9" s="6">
        <f>D9*(1-E9)</f>
        <v>5761.9999999999991</v>
      </c>
      <c r="H9" s="5" t="s">
        <v>17</v>
      </c>
      <c r="I9" s="5">
        <v>4</v>
      </c>
      <c r="J9" s="12">
        <v>2150</v>
      </c>
      <c r="K9" s="12">
        <f>I9*J9</f>
        <v>8600</v>
      </c>
      <c r="L9" s="7">
        <f>$E$6</f>
        <v>0.33</v>
      </c>
      <c r="M9" s="6">
        <f>K9*(1-L9)</f>
        <v>5761.9999999999991</v>
      </c>
      <c r="T9" s="2"/>
    </row>
    <row r="10" spans="1:20" ht="24" thickBot="1" x14ac:dyDescent="0.4">
      <c r="A10" s="8" t="s">
        <v>12</v>
      </c>
      <c r="B10" s="8">
        <f>SUM(B6:B9)</f>
        <v>16</v>
      </c>
      <c r="C10" s="8"/>
      <c r="D10" s="8"/>
      <c r="E10" s="8"/>
      <c r="F10" s="9">
        <f>SUM(F6:F9)</f>
        <v>23047.999999999996</v>
      </c>
      <c r="H10" s="8" t="s">
        <v>12</v>
      </c>
      <c r="I10" s="8">
        <f>SUM(I6:I9)</f>
        <v>16</v>
      </c>
      <c r="J10" s="8"/>
      <c r="K10" s="8"/>
      <c r="L10" s="8"/>
      <c r="M10" s="9">
        <f>SUM(M6:M9)</f>
        <v>23047.999999999996</v>
      </c>
      <c r="O10" s="47">
        <f>F10+M10</f>
        <v>46095.999999999993</v>
      </c>
      <c r="P10" s="36"/>
      <c r="T10" s="2"/>
    </row>
    <row r="11" spans="1:20" ht="16.5" thickTop="1" x14ac:dyDescent="0.25">
      <c r="O11" s="41" t="s">
        <v>27</v>
      </c>
      <c r="T11" s="2"/>
    </row>
    <row r="12" spans="1:20" ht="23.25" x14ac:dyDescent="0.35">
      <c r="A12" s="20" t="s">
        <v>9</v>
      </c>
      <c r="B12" s="15" t="s">
        <v>68</v>
      </c>
      <c r="C12" s="16"/>
      <c r="D12" s="16"/>
      <c r="E12" s="16"/>
      <c r="F12" s="17"/>
      <c r="G12" s="18"/>
      <c r="H12" s="16"/>
      <c r="I12" s="16"/>
      <c r="J12" s="16"/>
      <c r="K12" s="16"/>
      <c r="L12" s="16"/>
      <c r="M12" s="17"/>
      <c r="N12" s="18"/>
      <c r="O12" s="48"/>
      <c r="P12" s="2" t="s">
        <v>40</v>
      </c>
      <c r="T12" s="2"/>
    </row>
    <row r="13" spans="1:20" ht="23.25" x14ac:dyDescent="0.35">
      <c r="A13" s="5" t="s">
        <v>8</v>
      </c>
      <c r="B13" s="21"/>
      <c r="C13" s="21"/>
      <c r="D13" s="21"/>
      <c r="E13" s="21"/>
      <c r="F13" s="22">
        <v>10</v>
      </c>
      <c r="G13" s="23"/>
      <c r="H13" s="21" t="s">
        <v>8</v>
      </c>
      <c r="I13" s="21"/>
      <c r="J13" s="21"/>
      <c r="K13" s="21"/>
      <c r="L13" s="21"/>
      <c r="M13" s="22">
        <v>10</v>
      </c>
      <c r="N13" s="23"/>
      <c r="O13" s="48"/>
      <c r="P13" s="36">
        <f>M13+F13</f>
        <v>20</v>
      </c>
      <c r="T13" s="2"/>
    </row>
    <row r="14" spans="1:20" ht="23.25" x14ac:dyDescent="0.35">
      <c r="A14" s="5" t="s">
        <v>19</v>
      </c>
      <c r="B14" s="5"/>
      <c r="C14" s="5"/>
      <c r="D14" s="5"/>
      <c r="E14" s="5"/>
      <c r="F14" s="6">
        <v>70</v>
      </c>
      <c r="G14" s="13"/>
      <c r="H14" s="5" t="s">
        <v>19</v>
      </c>
      <c r="I14" s="5"/>
      <c r="J14" s="5"/>
      <c r="K14" s="5"/>
      <c r="L14" s="5"/>
      <c r="M14" s="6">
        <v>70</v>
      </c>
      <c r="N14" s="13"/>
      <c r="O14" s="48"/>
      <c r="P14" s="36">
        <f>M14+F14</f>
        <v>140</v>
      </c>
      <c r="T14" s="2"/>
    </row>
    <row r="15" spans="1:20" ht="23.25" x14ac:dyDescent="0.35">
      <c r="A15" s="5" t="s">
        <v>87</v>
      </c>
      <c r="B15" s="5"/>
      <c r="C15" s="5"/>
      <c r="D15" s="5"/>
      <c r="E15" s="5"/>
      <c r="F15" s="6">
        <v>480</v>
      </c>
      <c r="G15" s="13"/>
      <c r="H15" s="5" t="s">
        <v>87</v>
      </c>
      <c r="I15" s="5"/>
      <c r="J15" s="5"/>
      <c r="K15" s="5"/>
      <c r="L15" s="5"/>
      <c r="M15" s="6">
        <v>480</v>
      </c>
      <c r="N15" s="13"/>
      <c r="O15" s="48"/>
      <c r="P15" s="36">
        <f>M15+F15</f>
        <v>960</v>
      </c>
      <c r="T15" s="2"/>
    </row>
    <row r="16" spans="1:20" ht="23.25" x14ac:dyDescent="0.35">
      <c r="A16" s="5" t="s">
        <v>88</v>
      </c>
      <c r="B16" s="5"/>
      <c r="C16" s="5"/>
      <c r="D16" s="5"/>
      <c r="E16" s="5"/>
      <c r="F16" s="6">
        <v>1860</v>
      </c>
      <c r="G16" s="13"/>
      <c r="H16" s="5" t="s">
        <v>88</v>
      </c>
      <c r="I16" s="5"/>
      <c r="J16" s="5"/>
      <c r="K16" s="5"/>
      <c r="L16" s="5"/>
      <c r="M16" s="6">
        <v>1860</v>
      </c>
      <c r="N16" s="13"/>
      <c r="O16" s="59"/>
      <c r="P16" s="36">
        <f>M16+F16</f>
        <v>3720</v>
      </c>
      <c r="T16" s="2"/>
    </row>
    <row r="17" spans="1:20" ht="24" thickBot="1" x14ac:dyDescent="0.4">
      <c r="A17" s="8" t="s">
        <v>13</v>
      </c>
      <c r="B17" s="8"/>
      <c r="C17" s="8"/>
      <c r="D17" s="8"/>
      <c r="E17" s="8"/>
      <c r="F17" s="9">
        <f>SUM(F13:F16)</f>
        <v>2420</v>
      </c>
      <c r="H17" s="26" t="s">
        <v>13</v>
      </c>
      <c r="I17" s="8"/>
      <c r="J17" s="8"/>
      <c r="K17" s="8"/>
      <c r="L17" s="8"/>
      <c r="M17" s="9">
        <f>SUM(M13:M16)</f>
        <v>2420</v>
      </c>
      <c r="O17" s="47">
        <f>F17+M17</f>
        <v>4840</v>
      </c>
      <c r="T17" s="2"/>
    </row>
    <row r="18" spans="1:20" ht="16.5" thickTop="1" x14ac:dyDescent="0.25">
      <c r="A18" s="2" t="s">
        <v>41</v>
      </c>
      <c r="F18" s="3">
        <f>F17+F10</f>
        <v>25467.999999999996</v>
      </c>
      <c r="H18" s="2" t="s">
        <v>41</v>
      </c>
      <c r="M18" s="3">
        <f>M17+M10</f>
        <v>25467.999999999996</v>
      </c>
      <c r="O18" s="41" t="s">
        <v>28</v>
      </c>
      <c r="T18" s="2"/>
    </row>
    <row r="19" spans="1:20" ht="23.25" x14ac:dyDescent="0.35">
      <c r="A19" s="41" t="s">
        <v>42</v>
      </c>
      <c r="B19" s="41"/>
      <c r="C19" s="41"/>
      <c r="D19" s="41"/>
      <c r="E19" s="41"/>
      <c r="F19" s="66">
        <f>F18/3</f>
        <v>8489.3333333333321</v>
      </c>
      <c r="G19" s="67"/>
      <c r="H19" s="41" t="s">
        <v>43</v>
      </c>
      <c r="I19" s="41"/>
      <c r="J19" s="41"/>
      <c r="K19" s="41"/>
      <c r="L19" s="41"/>
      <c r="M19" s="66">
        <f>M18/3</f>
        <v>8489.3333333333321</v>
      </c>
      <c r="O19" s="48"/>
      <c r="T19" s="2"/>
    </row>
    <row r="20" spans="1:20" ht="23.25" x14ac:dyDescent="0.35">
      <c r="O20" s="48"/>
      <c r="T20" s="2"/>
    </row>
    <row r="21" spans="1:20" ht="23.25" x14ac:dyDescent="0.35">
      <c r="A21" s="20" t="s">
        <v>11</v>
      </c>
      <c r="B21" s="25" t="s">
        <v>69</v>
      </c>
      <c r="C21" s="16"/>
      <c r="D21" s="16"/>
      <c r="E21" s="16"/>
      <c r="F21" s="17"/>
      <c r="G21" s="18"/>
      <c r="H21" s="16"/>
      <c r="I21" s="16"/>
      <c r="J21" s="16"/>
      <c r="K21" s="16"/>
      <c r="L21" s="16"/>
      <c r="M21" s="17"/>
      <c r="N21" s="18"/>
      <c r="O21" s="48"/>
      <c r="T21" s="2"/>
    </row>
    <row r="22" spans="1:20" ht="23.25" x14ac:dyDescent="0.35">
      <c r="A22" s="5" t="s">
        <v>32</v>
      </c>
      <c r="B22" s="21"/>
      <c r="C22" s="21"/>
      <c r="D22" s="21"/>
      <c r="E22" s="21"/>
      <c r="F22" s="22">
        <f>16479/2</f>
        <v>8239.5</v>
      </c>
      <c r="G22" s="23"/>
      <c r="H22" s="5" t="s">
        <v>32</v>
      </c>
      <c r="I22" s="21"/>
      <c r="J22" s="21"/>
      <c r="K22" s="21"/>
      <c r="L22" s="21"/>
      <c r="M22" s="22">
        <f>16479/2</f>
        <v>8239.5</v>
      </c>
      <c r="N22" s="23"/>
      <c r="O22" s="59"/>
      <c r="T22" s="2"/>
    </row>
    <row r="23" spans="1:20" ht="23.25" x14ac:dyDescent="0.35">
      <c r="A23" s="5" t="s">
        <v>31</v>
      </c>
      <c r="B23" s="5"/>
      <c r="C23" s="5"/>
      <c r="D23" s="5"/>
      <c r="E23" s="60"/>
      <c r="F23" s="6">
        <f>4716/2</f>
        <v>2358</v>
      </c>
      <c r="G23" s="13"/>
      <c r="H23" s="5" t="s">
        <v>31</v>
      </c>
      <c r="I23" s="5"/>
      <c r="J23" s="5"/>
      <c r="K23" s="5"/>
      <c r="L23" s="5"/>
      <c r="M23" s="6">
        <f>4716/2</f>
        <v>2358</v>
      </c>
      <c r="N23" s="13"/>
      <c r="O23" s="59"/>
      <c r="T23" s="2"/>
    </row>
    <row r="24" spans="1:20" ht="23.25" x14ac:dyDescent="0.35">
      <c r="A24" s="5" t="s">
        <v>10</v>
      </c>
      <c r="B24" s="5"/>
      <c r="C24" s="5"/>
      <c r="D24" s="5"/>
      <c r="E24" s="5"/>
      <c r="F24" s="6">
        <f>1310/2</f>
        <v>655</v>
      </c>
      <c r="G24" s="13"/>
      <c r="H24" s="5" t="s">
        <v>10</v>
      </c>
      <c r="I24" s="5"/>
      <c r="J24" s="5"/>
      <c r="K24" s="5"/>
      <c r="L24" s="5"/>
      <c r="M24" s="6">
        <f>1310/2</f>
        <v>655</v>
      </c>
      <c r="N24" s="13"/>
      <c r="O24" s="48"/>
      <c r="T24" s="2"/>
    </row>
    <row r="25" spans="1:20" ht="24" thickBot="1" x14ac:dyDescent="0.4">
      <c r="A25" s="8" t="s">
        <v>14</v>
      </c>
      <c r="B25" s="8"/>
      <c r="C25" s="8"/>
      <c r="D25" s="8"/>
      <c r="E25" s="8"/>
      <c r="F25" s="9">
        <f>SUM(F22:F24)</f>
        <v>11252.5</v>
      </c>
      <c r="H25" s="8" t="s">
        <v>14</v>
      </c>
      <c r="I25" s="8"/>
      <c r="J25" s="8"/>
      <c r="K25" s="8"/>
      <c r="L25" s="8"/>
      <c r="M25" s="9">
        <f>SUM(M22:M24)</f>
        <v>11252.5</v>
      </c>
      <c r="O25" s="47">
        <f>F25+M25</f>
        <v>22505</v>
      </c>
      <c r="T25" s="2"/>
    </row>
    <row r="26" spans="1:20" ht="17.25" thickTop="1" thickBot="1" x14ac:dyDescent="0.3">
      <c r="O26" s="41" t="s">
        <v>29</v>
      </c>
      <c r="T26" s="2"/>
    </row>
    <row r="27" spans="1:20" ht="24.75" thickTop="1" thickBot="1" x14ac:dyDescent="0.4">
      <c r="A27" s="10" t="s">
        <v>15</v>
      </c>
      <c r="B27" s="10"/>
      <c r="C27" s="10"/>
      <c r="D27" s="10"/>
      <c r="E27" s="10"/>
      <c r="F27" s="11">
        <f>F10+F17+F25</f>
        <v>36720.5</v>
      </c>
      <c r="H27" s="10" t="s">
        <v>15</v>
      </c>
      <c r="I27" s="10"/>
      <c r="J27" s="10"/>
      <c r="K27" s="10"/>
      <c r="L27" s="10"/>
      <c r="M27" s="11">
        <f>M10+M17+M25</f>
        <v>36720.5</v>
      </c>
      <c r="O27" s="47">
        <f>F27+M27</f>
        <v>73441</v>
      </c>
      <c r="T27" s="2"/>
    </row>
    <row r="28" spans="1:20" ht="16.5" thickTop="1" x14ac:dyDescent="0.25">
      <c r="O28" s="41" t="s">
        <v>30</v>
      </c>
      <c r="T28" s="2"/>
    </row>
    <row r="30" spans="1:20" ht="18.75" x14ac:dyDescent="0.3">
      <c r="F30" s="27"/>
      <c r="H30"/>
      <c r="I30" s="34" t="s">
        <v>20</v>
      </c>
      <c r="J30" s="35">
        <f>B10+I10</f>
        <v>32</v>
      </c>
      <c r="K30" s="2" t="s">
        <v>39</v>
      </c>
      <c r="M30" s="27">
        <f>M27+F27</f>
        <v>73441</v>
      </c>
      <c r="N30" s="27">
        <f>M27+F27</f>
        <v>73441</v>
      </c>
      <c r="T30" s="2"/>
    </row>
  </sheetData>
  <mergeCells count="2">
    <mergeCell ref="A1:F2"/>
    <mergeCell ref="H1:M2"/>
  </mergeCells>
  <pageMargins left="0.7" right="0.7" top="0.90254237288135597" bottom="0.75" header="0.3" footer="0.3"/>
  <pageSetup scale="52" orientation="landscape" r:id="rId1"/>
  <headerFooter>
    <oddHeader xml:space="preserve">&amp;C&amp;"-,Bold"&amp;14Estimated Expenses for Data Science MS at the University of Rochester 
2-semester plan&amp;"-,Italic"&amp;11
updated by Lisa Altman 10/3/2025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00"/>
  <sheetViews>
    <sheetView view="pageLayout" zoomScale="71" zoomScaleNormal="100" zoomScalePageLayoutView="71" workbookViewId="0">
      <selection sqref="A1:V98"/>
    </sheetView>
  </sheetViews>
  <sheetFormatPr defaultColWidth="9.140625" defaultRowHeight="15.75" x14ac:dyDescent="0.25"/>
  <cols>
    <col min="1" max="1" width="24.140625" style="2" bestFit="1" customWidth="1"/>
    <col min="2" max="2" width="9.42578125" style="2" customWidth="1"/>
    <col min="3" max="3" width="11.7109375" style="2" customWidth="1"/>
    <col min="4" max="4" width="10.85546875" style="2" customWidth="1"/>
    <col min="5" max="5" width="9.42578125" style="2" customWidth="1"/>
    <col min="6" max="6" width="19" style="3" bestFit="1" customWidth="1"/>
    <col min="7" max="7" width="3.28515625" style="4" customWidth="1"/>
    <col min="8" max="8" width="17.7109375" style="2" customWidth="1"/>
    <col min="9" max="9" width="12" style="2" customWidth="1"/>
    <col min="10" max="10" width="12.5703125" style="2" customWidth="1"/>
    <col min="11" max="11" width="12.140625" style="2" bestFit="1" customWidth="1"/>
    <col min="12" max="12" width="9.7109375" style="2" bestFit="1" customWidth="1"/>
    <col min="13" max="13" width="16" style="3" bestFit="1" customWidth="1"/>
    <col min="14" max="14" width="2.85546875" style="4" customWidth="1"/>
    <col min="15" max="15" width="27" style="2" bestFit="1" customWidth="1"/>
    <col min="16" max="16" width="9.28515625" style="2" bestFit="1" customWidth="1"/>
    <col min="17" max="17" width="12.85546875" style="2" customWidth="1"/>
    <col min="18" max="18" width="16" style="2" customWidth="1"/>
    <col min="19" max="19" width="9.7109375" style="2" bestFit="1" customWidth="1"/>
    <col min="20" max="20" width="17.5703125" style="3" bestFit="1" customWidth="1"/>
    <col min="21" max="21" width="12.140625" style="2" bestFit="1" customWidth="1"/>
    <col min="22" max="22" width="37.28515625" style="2" bestFit="1" customWidth="1"/>
    <col min="23" max="16384" width="9.140625" style="2"/>
  </cols>
  <sheetData>
    <row r="1" spans="1:22" x14ac:dyDescent="0.25">
      <c r="A1" s="77" t="s">
        <v>74</v>
      </c>
      <c r="B1" s="78"/>
      <c r="C1" s="78"/>
      <c r="D1" s="78"/>
      <c r="E1" s="78"/>
      <c r="F1" s="79"/>
      <c r="H1" s="77" t="s">
        <v>75</v>
      </c>
      <c r="I1" s="78"/>
      <c r="J1" s="78"/>
      <c r="K1" s="78"/>
      <c r="L1" s="78"/>
      <c r="M1" s="79"/>
      <c r="O1" s="77" t="s">
        <v>76</v>
      </c>
      <c r="P1" s="78"/>
      <c r="Q1" s="78"/>
      <c r="R1" s="78"/>
      <c r="S1" s="78"/>
      <c r="T1" s="79"/>
    </row>
    <row r="2" spans="1:22" x14ac:dyDescent="0.25">
      <c r="A2" s="80"/>
      <c r="B2" s="81"/>
      <c r="C2" s="81"/>
      <c r="D2" s="81"/>
      <c r="E2" s="81"/>
      <c r="F2" s="82"/>
      <c r="H2" s="80"/>
      <c r="I2" s="81"/>
      <c r="J2" s="81"/>
      <c r="K2" s="81"/>
      <c r="L2" s="81"/>
      <c r="M2" s="82"/>
      <c r="O2" s="80"/>
      <c r="P2" s="81"/>
      <c r="Q2" s="81"/>
      <c r="R2" s="81"/>
      <c r="S2" s="81"/>
      <c r="T2" s="82"/>
    </row>
    <row r="4" spans="1:22" x14ac:dyDescent="0.25">
      <c r="A4" s="14" t="s">
        <v>6</v>
      </c>
      <c r="B4" s="15" t="s">
        <v>79</v>
      </c>
      <c r="C4" s="15"/>
      <c r="D4" s="16"/>
      <c r="E4" s="16"/>
      <c r="F4" s="17"/>
      <c r="G4" s="18"/>
      <c r="H4" s="16"/>
      <c r="I4" s="16"/>
      <c r="J4" s="16"/>
      <c r="K4" s="16"/>
      <c r="L4" s="16"/>
      <c r="M4" s="17"/>
      <c r="N4" s="18"/>
      <c r="O4" s="16" t="s">
        <v>86</v>
      </c>
      <c r="P4" s="16"/>
      <c r="Q4" s="16"/>
      <c r="R4" s="16"/>
      <c r="S4" s="16"/>
      <c r="T4" s="19"/>
    </row>
    <row r="5" spans="1:22" s="33" customFormat="1" ht="31.5" x14ac:dyDescent="0.25">
      <c r="A5" s="29" t="s">
        <v>16</v>
      </c>
      <c r="B5" s="30" t="s">
        <v>0</v>
      </c>
      <c r="C5" s="30" t="s">
        <v>2</v>
      </c>
      <c r="D5" s="30" t="s">
        <v>1</v>
      </c>
      <c r="E5" s="30" t="s">
        <v>3</v>
      </c>
      <c r="F5" s="31" t="s">
        <v>18</v>
      </c>
      <c r="G5" s="32"/>
      <c r="H5" s="29" t="s">
        <v>16</v>
      </c>
      <c r="I5" s="30" t="s">
        <v>0</v>
      </c>
      <c r="J5" s="30" t="s">
        <v>2</v>
      </c>
      <c r="K5" s="30" t="s">
        <v>7</v>
      </c>
      <c r="L5" s="30" t="s">
        <v>3</v>
      </c>
      <c r="M5" s="31" t="s">
        <v>18</v>
      </c>
      <c r="N5" s="32"/>
      <c r="O5" s="29" t="s">
        <v>16</v>
      </c>
      <c r="P5" s="30" t="s">
        <v>0</v>
      </c>
      <c r="Q5" s="30" t="s">
        <v>2</v>
      </c>
      <c r="R5" s="30" t="s">
        <v>7</v>
      </c>
      <c r="S5" s="30" t="s">
        <v>3</v>
      </c>
      <c r="T5" s="31" t="s">
        <v>18</v>
      </c>
    </row>
    <row r="6" spans="1:22" x14ac:dyDescent="0.25">
      <c r="A6" s="5" t="s">
        <v>51</v>
      </c>
      <c r="B6" s="5">
        <v>4</v>
      </c>
      <c r="C6" s="12">
        <v>2150</v>
      </c>
      <c r="D6" s="12">
        <f>B6*C6</f>
        <v>8600</v>
      </c>
      <c r="E6" s="37">
        <f>'2025-26 estimate for I-20'!B33</f>
        <v>0.33</v>
      </c>
      <c r="F6" s="6">
        <f>D6*(1-E6)</f>
        <v>5761.9999999999991</v>
      </c>
      <c r="H6" s="5" t="s">
        <v>48</v>
      </c>
      <c r="I6" s="5">
        <v>4</v>
      </c>
      <c r="J6" s="12">
        <v>2150</v>
      </c>
      <c r="K6" s="12">
        <f t="shared" ref="K6:K8" si="0">I6*J6</f>
        <v>8600</v>
      </c>
      <c r="L6" s="7">
        <f>$E$6</f>
        <v>0.33</v>
      </c>
      <c r="M6" s="6">
        <f>K6*(1-L6)</f>
        <v>5761.9999999999991</v>
      </c>
      <c r="O6" s="5" t="s">
        <v>47</v>
      </c>
      <c r="P6" s="5">
        <v>4</v>
      </c>
      <c r="Q6" s="12">
        <v>2250</v>
      </c>
      <c r="R6" s="6">
        <f>P6*Q6</f>
        <v>9000</v>
      </c>
      <c r="S6" s="7">
        <f>$E$6</f>
        <v>0.33</v>
      </c>
      <c r="T6" s="6">
        <f>R6*(1-S6)</f>
        <v>6029.9999999999991</v>
      </c>
    </row>
    <row r="7" spans="1:22" x14ac:dyDescent="0.25">
      <c r="A7" s="5" t="s">
        <v>50</v>
      </c>
      <c r="B7" s="5">
        <v>4</v>
      </c>
      <c r="C7" s="12">
        <v>2150</v>
      </c>
      <c r="D7" s="12">
        <f t="shared" ref="D7:D8" si="1">B7*C7</f>
        <v>8600</v>
      </c>
      <c r="E7" s="7">
        <f>$E$6</f>
        <v>0.33</v>
      </c>
      <c r="F7" s="6">
        <f>D7*(1-E7)</f>
        <v>5761.9999999999991</v>
      </c>
      <c r="H7" s="5" t="s">
        <v>49</v>
      </c>
      <c r="I7" s="5">
        <v>4</v>
      </c>
      <c r="J7" s="12">
        <v>2150</v>
      </c>
      <c r="K7" s="12">
        <f t="shared" si="0"/>
        <v>8600</v>
      </c>
      <c r="L7" s="7">
        <f>$E$6</f>
        <v>0.33</v>
      </c>
      <c r="M7" s="6">
        <f>K7*(1-L7)</f>
        <v>5761.9999999999991</v>
      </c>
      <c r="O7" s="69" t="s">
        <v>17</v>
      </c>
      <c r="P7" s="69">
        <v>4</v>
      </c>
      <c r="Q7" s="12">
        <v>2250</v>
      </c>
      <c r="R7" s="6">
        <f>P7*Q7</f>
        <v>9000</v>
      </c>
      <c r="S7" s="7">
        <f>$E$6</f>
        <v>0.33</v>
      </c>
      <c r="T7" s="6">
        <f>R7*(1-S7)</f>
        <v>6029.9999999999991</v>
      </c>
    </row>
    <row r="8" spans="1:22" x14ac:dyDescent="0.25">
      <c r="A8" s="5" t="s">
        <v>17</v>
      </c>
      <c r="B8" s="5">
        <v>4</v>
      </c>
      <c r="C8" s="12">
        <v>2150</v>
      </c>
      <c r="D8" s="12">
        <f t="shared" si="1"/>
        <v>8600</v>
      </c>
      <c r="E8" s="7">
        <f>$E$6</f>
        <v>0.33</v>
      </c>
      <c r="F8" s="6">
        <f>D8*(1-E8)</f>
        <v>5761.9999999999991</v>
      </c>
      <c r="H8" s="5" t="s">
        <v>17</v>
      </c>
      <c r="I8" s="5">
        <v>4</v>
      </c>
      <c r="J8" s="12">
        <v>2150</v>
      </c>
      <c r="K8" s="12">
        <f t="shared" si="0"/>
        <v>8600</v>
      </c>
      <c r="L8" s="7">
        <f>$E$6</f>
        <v>0.33</v>
      </c>
      <c r="M8" s="6">
        <f>K8*(1-L8)</f>
        <v>5761.9999999999991</v>
      </c>
      <c r="O8" s="5" t="s">
        <v>46</v>
      </c>
      <c r="P8" s="5">
        <v>0</v>
      </c>
      <c r="Q8" s="12">
        <v>0</v>
      </c>
      <c r="R8" s="5">
        <v>0</v>
      </c>
      <c r="S8" s="5">
        <v>0</v>
      </c>
      <c r="T8" s="6">
        <v>0</v>
      </c>
    </row>
    <row r="9" spans="1:22" ht="36.75" customHeight="1" x14ac:dyDescent="0.25">
      <c r="A9" s="5"/>
      <c r="B9" s="5"/>
      <c r="C9" s="5"/>
      <c r="D9" s="5"/>
      <c r="E9" s="5"/>
      <c r="F9" s="6"/>
      <c r="H9" s="5"/>
      <c r="I9" s="5"/>
      <c r="J9" s="5"/>
      <c r="K9" s="5"/>
      <c r="L9" s="5"/>
      <c r="M9" s="6"/>
      <c r="O9" s="83" t="s">
        <v>45</v>
      </c>
      <c r="P9" s="83"/>
      <c r="Q9" s="83"/>
      <c r="R9" s="83"/>
      <c r="S9" s="83"/>
      <c r="T9" s="6"/>
    </row>
    <row r="10" spans="1:22" ht="24" thickBot="1" x14ac:dyDescent="0.4">
      <c r="A10" s="8" t="s">
        <v>12</v>
      </c>
      <c r="B10" s="8">
        <f>SUM(B6:B8)</f>
        <v>12</v>
      </c>
      <c r="C10" s="8"/>
      <c r="D10" s="8"/>
      <c r="E10" s="8"/>
      <c r="F10" s="9">
        <f>SUM(F6:F8)</f>
        <v>17285.999999999996</v>
      </c>
      <c r="H10" s="8" t="s">
        <v>12</v>
      </c>
      <c r="I10" s="8">
        <f>SUM(I6:I8)</f>
        <v>12</v>
      </c>
      <c r="J10" s="8"/>
      <c r="K10" s="8"/>
      <c r="L10" s="8"/>
      <c r="M10" s="9">
        <f>SUM(M6:M8)</f>
        <v>17285.999999999996</v>
      </c>
      <c r="O10" s="8" t="s">
        <v>12</v>
      </c>
      <c r="P10" s="8">
        <f>SUM(P6:P8)</f>
        <v>8</v>
      </c>
      <c r="Q10" s="8"/>
      <c r="R10" s="8"/>
      <c r="S10" s="8"/>
      <c r="T10" s="9">
        <f>SUM(T6:T8)</f>
        <v>12059.999999999998</v>
      </c>
      <c r="V10" s="47">
        <f>M10+T10+F10</f>
        <v>46631.999999999985</v>
      </c>
    </row>
    <row r="11" spans="1:22" ht="16.5" thickTop="1" x14ac:dyDescent="0.25">
      <c r="V11" s="41" t="s">
        <v>27</v>
      </c>
    </row>
    <row r="12" spans="1:22" x14ac:dyDescent="0.25">
      <c r="A12" s="20" t="s">
        <v>9</v>
      </c>
      <c r="B12" s="15" t="s">
        <v>79</v>
      </c>
      <c r="C12" s="16"/>
      <c r="D12" s="16"/>
      <c r="E12" s="16"/>
      <c r="F12" s="17"/>
      <c r="G12" s="18"/>
      <c r="H12" s="16"/>
      <c r="I12" s="16"/>
      <c r="J12" s="16"/>
      <c r="K12" s="16"/>
      <c r="L12" s="16"/>
      <c r="M12" s="17"/>
      <c r="N12" s="18"/>
      <c r="O12" s="16"/>
      <c r="P12" s="16"/>
      <c r="Q12" s="16"/>
      <c r="R12" s="16"/>
      <c r="S12" s="16"/>
      <c r="T12" s="19"/>
    </row>
    <row r="13" spans="1:22" x14ac:dyDescent="0.25">
      <c r="A13" s="5" t="s">
        <v>8</v>
      </c>
      <c r="B13" s="21"/>
      <c r="C13" s="21"/>
      <c r="D13" s="21"/>
      <c r="E13" s="21"/>
      <c r="F13" s="22">
        <v>10</v>
      </c>
      <c r="G13" s="23"/>
      <c r="H13" s="5" t="s">
        <v>8</v>
      </c>
      <c r="I13" s="21"/>
      <c r="J13" s="21"/>
      <c r="K13" s="21"/>
      <c r="L13" s="21"/>
      <c r="M13" s="22">
        <v>10</v>
      </c>
      <c r="N13" s="23"/>
      <c r="O13" s="5" t="s">
        <v>8</v>
      </c>
      <c r="P13" s="21"/>
      <c r="Q13" s="21"/>
      <c r="R13" s="21"/>
      <c r="S13" s="21"/>
      <c r="T13" s="22">
        <v>10</v>
      </c>
    </row>
    <row r="14" spans="1:22" x14ac:dyDescent="0.25">
      <c r="A14" s="5" t="s">
        <v>19</v>
      </c>
      <c r="B14" s="5"/>
      <c r="C14" s="5"/>
      <c r="D14" s="5"/>
      <c r="E14" s="5"/>
      <c r="F14" s="6">
        <v>70</v>
      </c>
      <c r="G14" s="13"/>
      <c r="H14" s="5" t="s">
        <v>19</v>
      </c>
      <c r="I14" s="5"/>
      <c r="J14" s="5"/>
      <c r="K14" s="5"/>
      <c r="L14" s="5"/>
      <c r="M14" s="6">
        <v>70</v>
      </c>
      <c r="N14" s="13"/>
      <c r="O14" s="5" t="s">
        <v>19</v>
      </c>
      <c r="P14" s="5"/>
      <c r="Q14" s="5"/>
      <c r="R14" s="5"/>
      <c r="S14" s="5"/>
      <c r="T14" s="6">
        <v>70</v>
      </c>
    </row>
    <row r="15" spans="1:22" x14ac:dyDescent="0.25">
      <c r="A15" s="5" t="s">
        <v>87</v>
      </c>
      <c r="B15" s="5"/>
      <c r="C15" s="5"/>
      <c r="D15" s="5"/>
      <c r="E15" s="5"/>
      <c r="F15" s="6">
        <v>480</v>
      </c>
      <c r="G15" s="13"/>
      <c r="H15" s="5" t="s">
        <v>87</v>
      </c>
      <c r="I15" s="5"/>
      <c r="J15" s="5"/>
      <c r="K15" s="5"/>
      <c r="L15" s="5"/>
      <c r="M15" s="6">
        <v>480</v>
      </c>
      <c r="N15" s="13"/>
      <c r="O15" s="5" t="s">
        <v>87</v>
      </c>
      <c r="P15" s="5"/>
      <c r="Q15" s="5"/>
      <c r="R15" s="5"/>
      <c r="S15" s="5"/>
      <c r="T15" s="6">
        <v>480</v>
      </c>
    </row>
    <row r="16" spans="1:22" x14ac:dyDescent="0.25">
      <c r="A16" s="5" t="s">
        <v>88</v>
      </c>
      <c r="B16" s="5"/>
      <c r="C16" s="5"/>
      <c r="D16" s="5"/>
      <c r="E16" s="5"/>
      <c r="F16" s="6">
        <v>1860</v>
      </c>
      <c r="G16" s="13"/>
      <c r="H16" s="5" t="s">
        <v>88</v>
      </c>
      <c r="I16" s="5"/>
      <c r="J16" s="5"/>
      <c r="K16" s="5"/>
      <c r="L16" s="5"/>
      <c r="M16" s="6">
        <v>1860</v>
      </c>
      <c r="N16" s="13"/>
      <c r="O16" s="5" t="s">
        <v>88</v>
      </c>
      <c r="P16" s="5"/>
      <c r="Q16" s="5"/>
      <c r="R16" s="5"/>
      <c r="S16" s="5"/>
      <c r="T16" s="6">
        <v>1860</v>
      </c>
    </row>
    <row r="17" spans="1:22" ht="33.75" customHeight="1" x14ac:dyDescent="0.25">
      <c r="A17" s="5"/>
      <c r="B17" s="5"/>
      <c r="C17" s="5"/>
      <c r="D17" s="5"/>
      <c r="E17" s="5"/>
      <c r="F17" s="6"/>
      <c r="G17" s="13"/>
      <c r="H17" s="83"/>
      <c r="I17" s="83"/>
      <c r="J17" s="83"/>
      <c r="K17" s="83"/>
      <c r="L17" s="83"/>
      <c r="M17" s="6">
        <v>0</v>
      </c>
      <c r="N17" s="13"/>
      <c r="O17" s="83" t="s">
        <v>45</v>
      </c>
      <c r="P17" s="83"/>
      <c r="Q17" s="83"/>
      <c r="R17" s="83"/>
      <c r="S17" s="83"/>
      <c r="T17" s="6"/>
    </row>
    <row r="18" spans="1:22" ht="24" thickBot="1" x14ac:dyDescent="0.4">
      <c r="A18" s="8" t="s">
        <v>13</v>
      </c>
      <c r="B18" s="8"/>
      <c r="C18" s="8"/>
      <c r="D18" s="8"/>
      <c r="E18" s="8"/>
      <c r="F18" s="9">
        <f>SUM(F13:F17)</f>
        <v>2420</v>
      </c>
      <c r="H18" s="26" t="s">
        <v>13</v>
      </c>
      <c r="I18" s="8"/>
      <c r="J18" s="8"/>
      <c r="K18" s="8"/>
      <c r="L18" s="8"/>
      <c r="M18" s="9">
        <f>SUM(M13:M17)</f>
        <v>2420</v>
      </c>
      <c r="O18" s="8" t="s">
        <v>13</v>
      </c>
      <c r="P18" s="8"/>
      <c r="Q18" s="8"/>
      <c r="R18" s="8"/>
      <c r="S18" s="8"/>
      <c r="T18" s="9">
        <f>SUM(T13:T17)</f>
        <v>2420</v>
      </c>
      <c r="U18" s="36"/>
      <c r="V18" s="47">
        <f>M18+T18+F18</f>
        <v>7260</v>
      </c>
    </row>
    <row r="19" spans="1:22" ht="16.5" thickTop="1" x14ac:dyDescent="0.25">
      <c r="A19" s="2" t="s">
        <v>41</v>
      </c>
      <c r="F19" s="3">
        <f>F18+F10</f>
        <v>19705.999999999996</v>
      </c>
      <c r="H19" s="2" t="s">
        <v>41</v>
      </c>
      <c r="M19" s="3">
        <f>M18+M10</f>
        <v>19705.999999999996</v>
      </c>
      <c r="O19" s="2" t="s">
        <v>41</v>
      </c>
      <c r="T19" s="3">
        <f>T18+T10</f>
        <v>14479.999999999998</v>
      </c>
      <c r="V19" s="41" t="s">
        <v>28</v>
      </c>
    </row>
    <row r="20" spans="1:22" x14ac:dyDescent="0.25">
      <c r="A20" s="41" t="s">
        <v>42</v>
      </c>
      <c r="B20" s="41"/>
      <c r="C20" s="41"/>
      <c r="D20" s="41"/>
      <c r="E20" s="41"/>
      <c r="F20" s="66">
        <f>F19/3</f>
        <v>6568.6666666666652</v>
      </c>
      <c r="G20" s="67"/>
      <c r="H20" s="41" t="s">
        <v>43</v>
      </c>
      <c r="I20" s="41"/>
      <c r="J20" s="41"/>
      <c r="K20" s="41"/>
      <c r="L20" s="41"/>
      <c r="M20" s="66">
        <f>M19/3</f>
        <v>6568.6666666666652</v>
      </c>
      <c r="N20" s="67"/>
      <c r="O20" s="41" t="s">
        <v>42</v>
      </c>
      <c r="P20" s="41"/>
      <c r="Q20" s="41"/>
      <c r="R20" s="41"/>
      <c r="S20" s="41"/>
      <c r="T20" s="66">
        <f>T19/3</f>
        <v>4826.6666666666661</v>
      </c>
      <c r="V20" s="41"/>
    </row>
    <row r="21" spans="1:22" x14ac:dyDescent="0.25">
      <c r="A21" s="1"/>
    </row>
    <row r="22" spans="1:22" x14ac:dyDescent="0.25">
      <c r="A22" s="20" t="s">
        <v>11</v>
      </c>
      <c r="B22" s="25" t="s">
        <v>69</v>
      </c>
      <c r="C22" s="16"/>
      <c r="D22" s="16"/>
      <c r="E22" s="16"/>
      <c r="F22" s="17"/>
      <c r="G22" s="18"/>
      <c r="H22" s="16"/>
      <c r="I22" s="16"/>
      <c r="J22" s="16"/>
      <c r="K22" s="16"/>
      <c r="L22" s="16"/>
      <c r="M22" s="17"/>
      <c r="N22" s="18"/>
      <c r="O22" s="16"/>
      <c r="P22" s="16"/>
      <c r="Q22" s="16"/>
      <c r="R22" s="16"/>
      <c r="S22" s="16"/>
      <c r="T22" s="19"/>
    </row>
    <row r="23" spans="1:22" x14ac:dyDescent="0.25">
      <c r="A23" s="5" t="s">
        <v>32</v>
      </c>
      <c r="B23" s="21"/>
      <c r="C23" s="21"/>
      <c r="D23" s="21"/>
      <c r="E23" s="21"/>
      <c r="F23" s="22">
        <f>16479/2</f>
        <v>8239.5</v>
      </c>
      <c r="G23" s="23"/>
      <c r="H23" s="5" t="s">
        <v>32</v>
      </c>
      <c r="I23" s="21"/>
      <c r="J23" s="21"/>
      <c r="K23" s="21"/>
      <c r="L23" s="21"/>
      <c r="M23" s="22">
        <f>16479/2</f>
        <v>8239.5</v>
      </c>
      <c r="N23" s="23"/>
      <c r="O23" s="5" t="s">
        <v>32</v>
      </c>
      <c r="P23" s="21"/>
      <c r="Q23" s="21"/>
      <c r="R23" s="24"/>
      <c r="S23" s="21"/>
      <c r="T23" s="22">
        <f>16479/2</f>
        <v>8239.5</v>
      </c>
    </row>
    <row r="24" spans="1:22" x14ac:dyDescent="0.25">
      <c r="A24" s="5" t="s">
        <v>31</v>
      </c>
      <c r="B24" s="5"/>
      <c r="C24" s="5"/>
      <c r="D24" s="5"/>
      <c r="E24" s="5"/>
      <c r="F24" s="6">
        <f>4716/2</f>
        <v>2358</v>
      </c>
      <c r="G24" s="13"/>
      <c r="H24" s="5" t="s">
        <v>31</v>
      </c>
      <c r="I24" s="5"/>
      <c r="J24" s="5"/>
      <c r="K24" s="5"/>
      <c r="L24" s="5"/>
      <c r="M24" s="6">
        <f>4716/2</f>
        <v>2358</v>
      </c>
      <c r="N24" s="13"/>
      <c r="O24" s="5" t="s">
        <v>31</v>
      </c>
      <c r="P24" s="5"/>
      <c r="Q24" s="5"/>
      <c r="R24" s="5"/>
      <c r="S24" s="5"/>
      <c r="T24" s="6">
        <f>4716/2</f>
        <v>2358</v>
      </c>
    </row>
    <row r="25" spans="1:22" x14ac:dyDescent="0.25">
      <c r="A25" s="5" t="s">
        <v>10</v>
      </c>
      <c r="B25" s="5"/>
      <c r="C25" s="5"/>
      <c r="D25" s="5"/>
      <c r="E25" s="5"/>
      <c r="F25" s="6">
        <f>1310/2</f>
        <v>655</v>
      </c>
      <c r="G25" s="13"/>
      <c r="H25" s="5" t="s">
        <v>10</v>
      </c>
      <c r="I25" s="5"/>
      <c r="J25" s="5"/>
      <c r="K25" s="5"/>
      <c r="L25" s="5"/>
      <c r="M25" s="6">
        <f>1310/2</f>
        <v>655</v>
      </c>
      <c r="N25" s="13"/>
      <c r="O25" s="5" t="s">
        <v>10</v>
      </c>
      <c r="P25" s="5"/>
      <c r="Q25" s="5"/>
      <c r="R25" s="5"/>
      <c r="S25" s="5"/>
      <c r="T25" s="6">
        <f>1310/2</f>
        <v>655</v>
      </c>
    </row>
    <row r="26" spans="1:22" ht="24" thickBot="1" x14ac:dyDescent="0.4">
      <c r="A26" s="8" t="s">
        <v>14</v>
      </c>
      <c r="B26" s="8"/>
      <c r="C26" s="8"/>
      <c r="D26" s="8"/>
      <c r="E26" s="8"/>
      <c r="F26" s="9">
        <f>SUM(F23:F25)</f>
        <v>11252.5</v>
      </c>
      <c r="H26" s="8" t="s">
        <v>14</v>
      </c>
      <c r="I26" s="8"/>
      <c r="J26" s="8"/>
      <c r="K26" s="8"/>
      <c r="L26" s="8"/>
      <c r="M26" s="9">
        <f>SUM(M23:M25)</f>
        <v>11252.5</v>
      </c>
      <c r="O26" s="8" t="s">
        <v>14</v>
      </c>
      <c r="P26" s="8"/>
      <c r="Q26" s="8"/>
      <c r="R26" s="8"/>
      <c r="S26" s="8"/>
      <c r="T26" s="9">
        <f>SUM(T23:T25)</f>
        <v>11252.5</v>
      </c>
      <c r="V26" s="47">
        <f>M26+T26+F26</f>
        <v>33757.5</v>
      </c>
    </row>
    <row r="27" spans="1:22" ht="17.25" thickTop="1" thickBot="1" x14ac:dyDescent="0.3">
      <c r="V27" s="41" t="s">
        <v>29</v>
      </c>
    </row>
    <row r="28" spans="1:22" ht="24.75" thickTop="1" thickBot="1" x14ac:dyDescent="0.4">
      <c r="A28" s="10" t="s">
        <v>15</v>
      </c>
      <c r="B28" s="10"/>
      <c r="C28" s="10"/>
      <c r="D28" s="10"/>
      <c r="E28" s="10"/>
      <c r="F28" s="11">
        <f>F10+F18+F26</f>
        <v>30958.499999999996</v>
      </c>
      <c r="H28" s="10" t="s">
        <v>15</v>
      </c>
      <c r="I28" s="10"/>
      <c r="J28" s="10"/>
      <c r="K28" s="10"/>
      <c r="L28" s="10"/>
      <c r="M28" s="11">
        <f>M10+M18+M26</f>
        <v>30958.499999999996</v>
      </c>
      <c r="O28" s="10" t="s">
        <v>15</v>
      </c>
      <c r="P28" s="10"/>
      <c r="Q28" s="10"/>
      <c r="R28" s="10"/>
      <c r="S28" s="10"/>
      <c r="T28" s="11">
        <f>T10+T18+T26</f>
        <v>25732.5</v>
      </c>
      <c r="V28" s="47">
        <f>M28+T28+F28</f>
        <v>87649.5</v>
      </c>
    </row>
    <row r="29" spans="1:22" ht="16.5" thickTop="1" x14ac:dyDescent="0.25">
      <c r="V29" s="41" t="s">
        <v>30</v>
      </c>
    </row>
    <row r="31" spans="1:22" ht="18.75" x14ac:dyDescent="0.3">
      <c r="F31" s="27"/>
      <c r="O31" s="71" t="s">
        <v>20</v>
      </c>
      <c r="P31" s="72">
        <f>B10+I10+P10</f>
        <v>32</v>
      </c>
      <c r="Q31" s="2" t="s">
        <v>39</v>
      </c>
      <c r="T31" s="27">
        <f>T28+M28+F28</f>
        <v>87649.5</v>
      </c>
    </row>
    <row r="33" spans="1:23" x14ac:dyDescent="0.25">
      <c r="A33" s="4"/>
      <c r="B33" s="4"/>
      <c r="C33" s="4"/>
      <c r="D33" s="4"/>
      <c r="E33" s="4"/>
      <c r="F33" s="68"/>
      <c r="H33" s="4"/>
      <c r="I33" s="4"/>
      <c r="J33" s="4"/>
      <c r="K33" s="4"/>
      <c r="L33" s="4"/>
      <c r="M33" s="68"/>
      <c r="O33" s="4"/>
      <c r="P33" s="4"/>
      <c r="Q33" s="4"/>
      <c r="R33" s="4"/>
      <c r="S33" s="4"/>
      <c r="T33" s="68"/>
      <c r="U33" s="4"/>
      <c r="V33" s="4"/>
      <c r="W33" s="4"/>
    </row>
    <row r="35" spans="1:23" x14ac:dyDescent="0.25">
      <c r="A35" s="77" t="s">
        <v>74</v>
      </c>
      <c r="B35" s="78"/>
      <c r="C35" s="78"/>
      <c r="D35" s="78"/>
      <c r="E35" s="78"/>
      <c r="F35" s="79"/>
      <c r="H35" s="77" t="s">
        <v>75</v>
      </c>
      <c r="I35" s="78"/>
      <c r="J35" s="78"/>
      <c r="K35" s="78"/>
      <c r="L35" s="78"/>
      <c r="M35" s="79"/>
      <c r="O35" s="77" t="s">
        <v>82</v>
      </c>
      <c r="P35" s="78"/>
      <c r="Q35" s="78"/>
      <c r="R35" s="78"/>
      <c r="S35" s="78"/>
      <c r="T35" s="79"/>
    </row>
    <row r="36" spans="1:23" x14ac:dyDescent="0.25">
      <c r="A36" s="80"/>
      <c r="B36" s="81"/>
      <c r="C36" s="81"/>
      <c r="D36" s="81"/>
      <c r="E36" s="81"/>
      <c r="F36" s="82"/>
      <c r="H36" s="80"/>
      <c r="I36" s="81"/>
      <c r="J36" s="81"/>
      <c r="K36" s="81"/>
      <c r="L36" s="81"/>
      <c r="M36" s="82"/>
      <c r="O36" s="80"/>
      <c r="P36" s="81"/>
      <c r="Q36" s="81"/>
      <c r="R36" s="81"/>
      <c r="S36" s="81"/>
      <c r="T36" s="82"/>
    </row>
    <row r="38" spans="1:23" x14ac:dyDescent="0.25">
      <c r="A38" s="14" t="s">
        <v>6</v>
      </c>
      <c r="B38" s="15" t="s">
        <v>79</v>
      </c>
      <c r="C38" s="15"/>
      <c r="D38" s="16"/>
      <c r="E38" s="16"/>
      <c r="F38" s="17">
        <f>D40-F40</f>
        <v>2838.0000000000009</v>
      </c>
      <c r="G38" s="18"/>
      <c r="H38" s="16"/>
      <c r="I38" s="16"/>
      <c r="J38" s="16"/>
      <c r="K38" s="16"/>
      <c r="L38" s="16"/>
      <c r="M38" s="17"/>
      <c r="N38" s="18"/>
      <c r="O38" s="16" t="s">
        <v>86</v>
      </c>
      <c r="P38" s="16"/>
      <c r="Q38" s="16"/>
      <c r="R38" s="16"/>
      <c r="S38" s="16"/>
      <c r="T38" s="19"/>
    </row>
    <row r="39" spans="1:23" ht="31.5" x14ac:dyDescent="0.25">
      <c r="A39" s="29" t="s">
        <v>16</v>
      </c>
      <c r="B39" s="30" t="s">
        <v>0</v>
      </c>
      <c r="C39" s="30" t="s">
        <v>2</v>
      </c>
      <c r="D39" s="30" t="s">
        <v>1</v>
      </c>
      <c r="E39" s="30" t="s">
        <v>3</v>
      </c>
      <c r="F39" s="31" t="s">
        <v>18</v>
      </c>
      <c r="G39" s="32"/>
      <c r="H39" s="29" t="s">
        <v>16</v>
      </c>
      <c r="I39" s="30" t="s">
        <v>0</v>
      </c>
      <c r="J39" s="30" t="s">
        <v>2</v>
      </c>
      <c r="K39" s="30" t="s">
        <v>7</v>
      </c>
      <c r="L39" s="30" t="s">
        <v>3</v>
      </c>
      <c r="M39" s="31" t="s">
        <v>18</v>
      </c>
      <c r="N39" s="32"/>
      <c r="O39" s="29" t="s">
        <v>16</v>
      </c>
      <c r="P39" s="30" t="s">
        <v>0</v>
      </c>
      <c r="Q39" s="30" t="s">
        <v>2</v>
      </c>
      <c r="R39" s="30" t="s">
        <v>7</v>
      </c>
      <c r="S39" s="30" t="s">
        <v>3</v>
      </c>
      <c r="T39" s="31" t="s">
        <v>18</v>
      </c>
    </row>
    <row r="40" spans="1:23" x14ac:dyDescent="0.25">
      <c r="A40" s="5" t="s">
        <v>51</v>
      </c>
      <c r="B40" s="5">
        <v>4</v>
      </c>
      <c r="C40" s="12">
        <v>2150</v>
      </c>
      <c r="D40" s="12">
        <f>B40*C40</f>
        <v>8600</v>
      </c>
      <c r="E40" s="37">
        <f>'2025-26 estimate for I-20'!B33</f>
        <v>0.33</v>
      </c>
      <c r="F40" s="6">
        <f>D40*(1-E40)</f>
        <v>5761.9999999999991</v>
      </c>
      <c r="H40" s="5" t="s">
        <v>48</v>
      </c>
      <c r="I40" s="5">
        <v>4</v>
      </c>
      <c r="J40" s="12">
        <v>2150</v>
      </c>
      <c r="K40" s="12">
        <f t="shared" ref="K40:K42" si="2">I40*J40</f>
        <v>8600</v>
      </c>
      <c r="L40" s="7">
        <f>$E$6</f>
        <v>0.33</v>
      </c>
      <c r="M40" s="6">
        <f>K40*(1-L40)</f>
        <v>5761.9999999999991</v>
      </c>
      <c r="O40" s="5" t="s">
        <v>81</v>
      </c>
      <c r="P40" s="5">
        <v>4</v>
      </c>
      <c r="Q40" s="12">
        <v>2250</v>
      </c>
      <c r="R40" s="6">
        <f>P40*Q40</f>
        <v>9000</v>
      </c>
      <c r="S40" s="7">
        <f>$E$6</f>
        <v>0.33</v>
      </c>
      <c r="T40" s="6">
        <f>R40*(1-S40)</f>
        <v>6029.9999999999991</v>
      </c>
    </row>
    <row r="41" spans="1:23" x14ac:dyDescent="0.25">
      <c r="A41" s="5" t="s">
        <v>50</v>
      </c>
      <c r="B41" s="5">
        <v>4</v>
      </c>
      <c r="C41" s="12">
        <v>2150</v>
      </c>
      <c r="D41" s="12">
        <f t="shared" ref="D41:D42" si="3">B41*C41</f>
        <v>8600</v>
      </c>
      <c r="E41" s="7">
        <f>$E$6</f>
        <v>0.33</v>
      </c>
      <c r="F41" s="6">
        <f>D41*(1-E41)</f>
        <v>5761.9999999999991</v>
      </c>
      <c r="H41" s="5" t="s">
        <v>49</v>
      </c>
      <c r="I41" s="5">
        <v>4</v>
      </c>
      <c r="J41" s="12">
        <v>2150</v>
      </c>
      <c r="K41" s="12">
        <f t="shared" si="2"/>
        <v>8600</v>
      </c>
      <c r="L41" s="7">
        <f>$E$6</f>
        <v>0.33</v>
      </c>
      <c r="M41" s="6">
        <f>K41*(1-L41)</f>
        <v>5761.9999999999991</v>
      </c>
      <c r="O41" s="69" t="s">
        <v>80</v>
      </c>
      <c r="P41" s="69">
        <v>2</v>
      </c>
      <c r="Q41" s="12">
        <v>2250</v>
      </c>
      <c r="R41" s="6">
        <f>P41*Q41</f>
        <v>4500</v>
      </c>
      <c r="S41" s="7">
        <f>$E$6</f>
        <v>0.33</v>
      </c>
      <c r="T41" s="6">
        <f>R41*(1-S41)</f>
        <v>3014.9999999999995</v>
      </c>
    </row>
    <row r="42" spans="1:23" x14ac:dyDescent="0.25">
      <c r="A42" s="5" t="s">
        <v>17</v>
      </c>
      <c r="B42" s="5">
        <v>4</v>
      </c>
      <c r="C42" s="12">
        <v>2150</v>
      </c>
      <c r="D42" s="12">
        <f t="shared" si="3"/>
        <v>8600</v>
      </c>
      <c r="E42" s="7">
        <f>$E$6</f>
        <v>0.33</v>
      </c>
      <c r="F42" s="6">
        <f>D42*(1-E42)</f>
        <v>5761.9999999999991</v>
      </c>
      <c r="H42" s="5" t="s">
        <v>17</v>
      </c>
      <c r="I42" s="5">
        <v>4</v>
      </c>
      <c r="J42" s="12">
        <v>2150</v>
      </c>
      <c r="K42" s="12">
        <f t="shared" si="2"/>
        <v>8600</v>
      </c>
      <c r="L42" s="7">
        <f>$E$6</f>
        <v>0.33</v>
      </c>
      <c r="M42" s="6">
        <f>K42*(1-L42)</f>
        <v>5761.9999999999991</v>
      </c>
      <c r="O42" s="5" t="s">
        <v>46</v>
      </c>
      <c r="P42" s="5">
        <v>0</v>
      </c>
      <c r="Q42" s="12">
        <v>0</v>
      </c>
      <c r="R42" s="5">
        <v>0</v>
      </c>
      <c r="S42" s="5">
        <v>0</v>
      </c>
      <c r="T42" s="6">
        <v>0</v>
      </c>
    </row>
    <row r="43" spans="1:23" x14ac:dyDescent="0.25">
      <c r="A43" s="5"/>
      <c r="B43" s="5"/>
      <c r="C43" s="5"/>
      <c r="D43" s="5"/>
      <c r="E43" s="5"/>
      <c r="F43" s="6"/>
      <c r="H43" s="5"/>
      <c r="I43" s="5"/>
      <c r="J43" s="5"/>
      <c r="K43" s="5"/>
      <c r="L43" s="5"/>
      <c r="M43" s="6"/>
      <c r="O43" s="5"/>
      <c r="P43" s="5"/>
      <c r="Q43" s="5"/>
      <c r="R43" s="5"/>
      <c r="S43" s="5"/>
      <c r="T43" s="6"/>
    </row>
    <row r="44" spans="1:23" ht="24" thickBot="1" x14ac:dyDescent="0.4">
      <c r="A44" s="8" t="s">
        <v>12</v>
      </c>
      <c r="B44" s="8">
        <f>SUM(B40:B42)</f>
        <v>12</v>
      </c>
      <c r="C44" s="8"/>
      <c r="D44" s="8"/>
      <c r="E44" s="8"/>
      <c r="F44" s="9">
        <f>SUM(F40:F42)</f>
        <v>17285.999999999996</v>
      </c>
      <c r="H44" s="8" t="s">
        <v>12</v>
      </c>
      <c r="I44" s="8">
        <f>SUM(I40:I42)</f>
        <v>12</v>
      </c>
      <c r="J44" s="8"/>
      <c r="K44" s="8"/>
      <c r="L44" s="8"/>
      <c r="M44" s="9">
        <f>SUM(M40:M42)</f>
        <v>17285.999999999996</v>
      </c>
      <c r="O44" s="8" t="s">
        <v>12</v>
      </c>
      <c r="P44" s="8">
        <f>SUM(P40:P42)</f>
        <v>6</v>
      </c>
      <c r="Q44" s="8"/>
      <c r="R44" s="8"/>
      <c r="S44" s="8"/>
      <c r="T44" s="9">
        <f>SUM(T40:T42)</f>
        <v>9044.9999999999982</v>
      </c>
      <c r="V44" s="47">
        <f>M44+T44+F44</f>
        <v>43616.999999999985</v>
      </c>
    </row>
    <row r="45" spans="1:23" ht="16.5" thickTop="1" x14ac:dyDescent="0.25">
      <c r="V45" s="41" t="s">
        <v>27</v>
      </c>
    </row>
    <row r="46" spans="1:23" x14ac:dyDescent="0.25">
      <c r="A46" s="20" t="s">
        <v>9</v>
      </c>
      <c r="B46" s="15" t="s">
        <v>79</v>
      </c>
      <c r="C46" s="16"/>
      <c r="D46" s="16"/>
      <c r="E46" s="16"/>
      <c r="F46" s="17"/>
      <c r="G46" s="18"/>
      <c r="H46" s="16"/>
      <c r="I46" s="16"/>
      <c r="J46" s="16"/>
      <c r="K46" s="16"/>
      <c r="L46" s="16"/>
      <c r="M46" s="17"/>
      <c r="N46" s="18"/>
      <c r="O46" s="16"/>
      <c r="P46" s="16"/>
      <c r="Q46" s="16"/>
      <c r="R46" s="16"/>
      <c r="S46" s="16"/>
      <c r="T46" s="19"/>
    </row>
    <row r="47" spans="1:23" x14ac:dyDescent="0.25">
      <c r="A47" s="5" t="s">
        <v>8</v>
      </c>
      <c r="B47" s="21"/>
      <c r="C47" s="21"/>
      <c r="D47" s="21"/>
      <c r="E47" s="21"/>
      <c r="F47" s="22">
        <v>10</v>
      </c>
      <c r="G47" s="23"/>
      <c r="H47" s="5" t="s">
        <v>8</v>
      </c>
      <c r="I47" s="21"/>
      <c r="J47" s="21"/>
      <c r="K47" s="21"/>
      <c r="L47" s="21"/>
      <c r="M47" s="22">
        <v>10</v>
      </c>
      <c r="N47" s="23"/>
      <c r="O47" s="5" t="s">
        <v>8</v>
      </c>
      <c r="P47" s="21"/>
      <c r="Q47" s="21"/>
      <c r="R47" s="21"/>
      <c r="S47" s="21"/>
      <c r="T47" s="22">
        <v>10</v>
      </c>
    </row>
    <row r="48" spans="1:23" x14ac:dyDescent="0.25">
      <c r="A48" s="5" t="s">
        <v>19</v>
      </c>
      <c r="B48" s="5"/>
      <c r="C48" s="5"/>
      <c r="D48" s="5"/>
      <c r="E48" s="5"/>
      <c r="F48" s="6">
        <v>70</v>
      </c>
      <c r="G48" s="13"/>
      <c r="H48" s="5" t="s">
        <v>19</v>
      </c>
      <c r="I48" s="5"/>
      <c r="J48" s="5"/>
      <c r="K48" s="5"/>
      <c r="L48" s="5"/>
      <c r="M48" s="6">
        <v>70</v>
      </c>
      <c r="N48" s="13"/>
      <c r="O48" s="5" t="s">
        <v>19</v>
      </c>
      <c r="P48" s="5"/>
      <c r="Q48" s="5"/>
      <c r="R48" s="5"/>
      <c r="S48" s="5"/>
      <c r="T48" s="6">
        <v>70</v>
      </c>
    </row>
    <row r="49" spans="1:22" x14ac:dyDescent="0.25">
      <c r="A49" s="5" t="s">
        <v>87</v>
      </c>
      <c r="B49" s="5"/>
      <c r="C49" s="5"/>
      <c r="D49" s="5"/>
      <c r="E49" s="5"/>
      <c r="F49" s="6">
        <v>480</v>
      </c>
      <c r="G49" s="13"/>
      <c r="H49" s="5" t="s">
        <v>87</v>
      </c>
      <c r="I49" s="5"/>
      <c r="J49" s="5"/>
      <c r="K49" s="5"/>
      <c r="L49" s="5"/>
      <c r="M49" s="6">
        <v>480</v>
      </c>
      <c r="N49" s="13"/>
      <c r="O49" s="5" t="s">
        <v>87</v>
      </c>
      <c r="P49" s="5"/>
      <c r="Q49" s="5"/>
      <c r="R49" s="5"/>
      <c r="S49" s="5"/>
      <c r="T49" s="6">
        <v>480</v>
      </c>
    </row>
    <row r="50" spans="1:22" x14ac:dyDescent="0.25">
      <c r="A50" s="5" t="s">
        <v>88</v>
      </c>
      <c r="B50" s="5"/>
      <c r="C50" s="5"/>
      <c r="D50" s="5"/>
      <c r="E50" s="5"/>
      <c r="F50" s="6">
        <v>1860</v>
      </c>
      <c r="G50" s="13"/>
      <c r="H50" s="5" t="s">
        <v>88</v>
      </c>
      <c r="I50" s="5"/>
      <c r="J50" s="5"/>
      <c r="K50" s="5"/>
      <c r="L50" s="5"/>
      <c r="M50" s="6">
        <v>1860</v>
      </c>
      <c r="N50" s="13"/>
      <c r="O50" s="5" t="s">
        <v>88</v>
      </c>
      <c r="P50" s="5"/>
      <c r="Q50" s="5"/>
      <c r="R50" s="5"/>
      <c r="S50" s="5"/>
      <c r="T50" s="6">
        <v>1860</v>
      </c>
    </row>
    <row r="51" spans="1:22" ht="34.5" customHeight="1" x14ac:dyDescent="0.25">
      <c r="A51" s="5"/>
      <c r="B51" s="5"/>
      <c r="C51" s="5"/>
      <c r="D51" s="5"/>
      <c r="E51" s="5"/>
      <c r="F51" s="6"/>
      <c r="G51" s="13"/>
      <c r="H51" s="83"/>
      <c r="I51" s="83"/>
      <c r="J51" s="83"/>
      <c r="K51" s="83"/>
      <c r="L51" s="83"/>
      <c r="M51" s="6">
        <v>0</v>
      </c>
      <c r="N51" s="13"/>
      <c r="O51" s="83" t="s">
        <v>45</v>
      </c>
      <c r="P51" s="83"/>
      <c r="Q51" s="83"/>
      <c r="R51" s="83"/>
      <c r="S51" s="83"/>
      <c r="T51" s="6"/>
    </row>
    <row r="52" spans="1:22" ht="24" thickBot="1" x14ac:dyDescent="0.4">
      <c r="A52" s="8" t="s">
        <v>13</v>
      </c>
      <c r="B52" s="8"/>
      <c r="C52" s="8"/>
      <c r="D52" s="8"/>
      <c r="E52" s="8"/>
      <c r="F52" s="9">
        <f>SUM(F47:F51)</f>
        <v>2420</v>
      </c>
      <c r="H52" s="26" t="s">
        <v>13</v>
      </c>
      <c r="I52" s="8"/>
      <c r="J52" s="8"/>
      <c r="K52" s="8"/>
      <c r="L52" s="8"/>
      <c r="M52" s="9">
        <f>SUM(M47:M51)</f>
        <v>2420</v>
      </c>
      <c r="O52" s="8" t="s">
        <v>13</v>
      </c>
      <c r="P52" s="8"/>
      <c r="Q52" s="8"/>
      <c r="R52" s="8"/>
      <c r="S52" s="8"/>
      <c r="T52" s="9">
        <f>SUM(T47:T51)</f>
        <v>2420</v>
      </c>
      <c r="V52" s="47">
        <f>M52+T52+F52</f>
        <v>7260</v>
      </c>
    </row>
    <row r="53" spans="1:22" ht="16.5" thickTop="1" x14ac:dyDescent="0.25">
      <c r="A53" s="2" t="s">
        <v>41</v>
      </c>
      <c r="F53" s="3">
        <f>F52+F44</f>
        <v>19705.999999999996</v>
      </c>
      <c r="H53" s="2" t="s">
        <v>41</v>
      </c>
      <c r="M53" s="3">
        <f>M52+M44</f>
        <v>19705.999999999996</v>
      </c>
      <c r="O53" s="2" t="s">
        <v>41</v>
      </c>
      <c r="T53" s="3">
        <f>T52+T44</f>
        <v>11464.999999999998</v>
      </c>
      <c r="V53" s="41" t="s">
        <v>28</v>
      </c>
    </row>
    <row r="54" spans="1:22" x14ac:dyDescent="0.25">
      <c r="A54" s="41" t="s">
        <v>42</v>
      </c>
      <c r="B54" s="41"/>
      <c r="C54" s="41"/>
      <c r="D54" s="41"/>
      <c r="E54" s="41"/>
      <c r="F54" s="66">
        <f>F53/3</f>
        <v>6568.6666666666652</v>
      </c>
      <c r="G54" s="67"/>
      <c r="H54" s="41" t="s">
        <v>43</v>
      </c>
      <c r="I54" s="41"/>
      <c r="J54" s="41"/>
      <c r="K54" s="41"/>
      <c r="L54" s="41"/>
      <c r="M54" s="66">
        <f>M53/3</f>
        <v>6568.6666666666652</v>
      </c>
      <c r="N54" s="67"/>
      <c r="O54" s="41" t="s">
        <v>42</v>
      </c>
      <c r="P54" s="41"/>
      <c r="Q54" s="41"/>
      <c r="R54" s="41"/>
      <c r="S54" s="41"/>
      <c r="T54" s="66">
        <f>T53/3</f>
        <v>3821.6666666666661</v>
      </c>
      <c r="V54" s="41"/>
    </row>
    <row r="55" spans="1:22" x14ac:dyDescent="0.25">
      <c r="A55" s="1"/>
    </row>
    <row r="56" spans="1:22" x14ac:dyDescent="0.25">
      <c r="A56" s="20" t="s">
        <v>11</v>
      </c>
      <c r="B56" s="25" t="s">
        <v>69</v>
      </c>
      <c r="C56" s="16"/>
      <c r="D56" s="16"/>
      <c r="E56" s="16"/>
      <c r="F56" s="17"/>
      <c r="G56" s="18"/>
      <c r="H56" s="16"/>
      <c r="I56" s="16"/>
      <c r="J56" s="16"/>
      <c r="K56" s="16"/>
      <c r="L56" s="16"/>
      <c r="M56" s="17"/>
      <c r="N56" s="18"/>
      <c r="O56" s="16"/>
      <c r="P56" s="16"/>
      <c r="Q56" s="16"/>
      <c r="R56" s="16"/>
      <c r="S56" s="16"/>
      <c r="T56" s="19"/>
    </row>
    <row r="57" spans="1:22" x14ac:dyDescent="0.25">
      <c r="A57" s="5" t="s">
        <v>32</v>
      </c>
      <c r="B57" s="21"/>
      <c r="C57" s="21"/>
      <c r="D57" s="21"/>
      <c r="E57" s="21"/>
      <c r="F57" s="22">
        <f>16479/2</f>
        <v>8239.5</v>
      </c>
      <c r="G57" s="23"/>
      <c r="H57" s="5" t="s">
        <v>32</v>
      </c>
      <c r="I57" s="21"/>
      <c r="J57" s="21"/>
      <c r="K57" s="21"/>
      <c r="L57" s="21"/>
      <c r="M57" s="22">
        <f>16479/2</f>
        <v>8239.5</v>
      </c>
      <c r="N57" s="23"/>
      <c r="O57" s="5" t="s">
        <v>32</v>
      </c>
      <c r="P57" s="21"/>
      <c r="Q57" s="21"/>
      <c r="R57" s="24"/>
      <c r="S57" s="21"/>
      <c r="T57" s="22">
        <f>16479/2</f>
        <v>8239.5</v>
      </c>
    </row>
    <row r="58" spans="1:22" x14ac:dyDescent="0.25">
      <c r="A58" s="5" t="s">
        <v>31</v>
      </c>
      <c r="B58" s="5"/>
      <c r="C58" s="5"/>
      <c r="D58" s="5"/>
      <c r="E58" s="5"/>
      <c r="F58" s="6">
        <f>4716/2</f>
        <v>2358</v>
      </c>
      <c r="G58" s="13"/>
      <c r="H58" s="5" t="s">
        <v>31</v>
      </c>
      <c r="I58" s="5"/>
      <c r="J58" s="5"/>
      <c r="K58" s="5"/>
      <c r="L58" s="5"/>
      <c r="M58" s="6">
        <f>4716/2</f>
        <v>2358</v>
      </c>
      <c r="N58" s="13"/>
      <c r="O58" s="5" t="s">
        <v>31</v>
      </c>
      <c r="P58" s="5"/>
      <c r="Q58" s="5"/>
      <c r="R58" s="5"/>
      <c r="S58" s="5"/>
      <c r="T58" s="6">
        <f>4716/2</f>
        <v>2358</v>
      </c>
    </row>
    <row r="59" spans="1:22" x14ac:dyDescent="0.25">
      <c r="A59" s="5" t="s">
        <v>10</v>
      </c>
      <c r="B59" s="5"/>
      <c r="C59" s="5"/>
      <c r="D59" s="5"/>
      <c r="E59" s="5"/>
      <c r="F59" s="6">
        <f>1310/2</f>
        <v>655</v>
      </c>
      <c r="G59" s="13"/>
      <c r="H59" s="5" t="s">
        <v>10</v>
      </c>
      <c r="I59" s="5"/>
      <c r="J59" s="5"/>
      <c r="K59" s="5"/>
      <c r="L59" s="5"/>
      <c r="M59" s="6">
        <f>1310/2</f>
        <v>655</v>
      </c>
      <c r="N59" s="13"/>
      <c r="O59" s="5" t="s">
        <v>10</v>
      </c>
      <c r="P59" s="5"/>
      <c r="Q59" s="5"/>
      <c r="R59" s="5"/>
      <c r="S59" s="5"/>
      <c r="T59" s="6">
        <f>1310/2</f>
        <v>655</v>
      </c>
    </row>
    <row r="60" spans="1:22" ht="24" thickBot="1" x14ac:dyDescent="0.4">
      <c r="A60" s="8" t="s">
        <v>14</v>
      </c>
      <c r="B60" s="8"/>
      <c r="C60" s="8"/>
      <c r="D60" s="8"/>
      <c r="E60" s="8"/>
      <c r="F60" s="9">
        <f>SUM(F57:F59)</f>
        <v>11252.5</v>
      </c>
      <c r="H60" s="8" t="s">
        <v>14</v>
      </c>
      <c r="I60" s="8"/>
      <c r="J60" s="8"/>
      <c r="K60" s="8"/>
      <c r="L60" s="8"/>
      <c r="M60" s="9">
        <f>SUM(M57:M59)</f>
        <v>11252.5</v>
      </c>
      <c r="O60" s="8" t="s">
        <v>14</v>
      </c>
      <c r="P60" s="8"/>
      <c r="Q60" s="8"/>
      <c r="R60" s="8"/>
      <c r="S60" s="8"/>
      <c r="T60" s="9">
        <f>SUM(T57:T59)</f>
        <v>11252.5</v>
      </c>
      <c r="V60" s="47">
        <f>M60+T60+F60</f>
        <v>33757.5</v>
      </c>
    </row>
    <row r="61" spans="1:22" ht="17.25" thickTop="1" thickBot="1" x14ac:dyDescent="0.3">
      <c r="V61" s="41" t="s">
        <v>29</v>
      </c>
    </row>
    <row r="62" spans="1:22" ht="24.75" thickTop="1" thickBot="1" x14ac:dyDescent="0.4">
      <c r="A62" s="10" t="s">
        <v>15</v>
      </c>
      <c r="B62" s="10"/>
      <c r="C62" s="10"/>
      <c r="D62" s="10"/>
      <c r="E62" s="10"/>
      <c r="F62" s="11">
        <f>F44+F52+F60</f>
        <v>30958.499999999996</v>
      </c>
      <c r="H62" s="10" t="s">
        <v>15</v>
      </c>
      <c r="I62" s="10"/>
      <c r="J62" s="10"/>
      <c r="K62" s="10"/>
      <c r="L62" s="10"/>
      <c r="M62" s="11">
        <f>M44+M52+M60</f>
        <v>30958.499999999996</v>
      </c>
      <c r="O62" s="10" t="s">
        <v>15</v>
      </c>
      <c r="P62" s="10"/>
      <c r="Q62" s="10"/>
      <c r="R62" s="10"/>
      <c r="S62" s="10"/>
      <c r="T62" s="11">
        <f>T44+T52+T60</f>
        <v>22717.5</v>
      </c>
      <c r="V62" s="47">
        <f>M62+T62+F62</f>
        <v>84634.5</v>
      </c>
    </row>
    <row r="63" spans="1:22" ht="16.5" thickTop="1" x14ac:dyDescent="0.25">
      <c r="V63" s="41" t="s">
        <v>30</v>
      </c>
    </row>
    <row r="65" spans="1:22" ht="18.75" x14ac:dyDescent="0.3">
      <c r="F65" s="27"/>
      <c r="O65" s="71" t="s">
        <v>20</v>
      </c>
      <c r="P65" s="72">
        <f>B44+I44+P44</f>
        <v>30</v>
      </c>
      <c r="Q65" s="2" t="s">
        <v>39</v>
      </c>
      <c r="T65" s="27">
        <f>T62+M62+F62</f>
        <v>84634.5</v>
      </c>
      <c r="V65" s="70" t="s">
        <v>95</v>
      </c>
    </row>
    <row r="66" spans="1:22" ht="18.75" x14ac:dyDescent="0.3">
      <c r="F66" s="27"/>
      <c r="O66" s="73"/>
      <c r="P66" s="73"/>
      <c r="T66" s="27"/>
      <c r="V66" s="70"/>
    </row>
    <row r="67" spans="1:22" x14ac:dyDescent="0.25">
      <c r="A67" s="4"/>
      <c r="B67" s="4"/>
      <c r="C67" s="4"/>
      <c r="D67" s="4"/>
      <c r="E67" s="4"/>
      <c r="F67" s="68"/>
      <c r="H67" s="4"/>
      <c r="I67" s="4"/>
      <c r="J67" s="4"/>
      <c r="K67" s="4"/>
      <c r="L67" s="4"/>
      <c r="M67" s="68"/>
      <c r="O67" s="4"/>
      <c r="P67" s="4"/>
      <c r="Q67" s="4"/>
      <c r="R67" s="4"/>
      <c r="S67" s="4"/>
      <c r="T67" s="68"/>
      <c r="U67" s="4"/>
      <c r="V67" s="74">
        <f>T31-T65</f>
        <v>3015</v>
      </c>
    </row>
    <row r="68" spans="1:22" x14ac:dyDescent="0.25">
      <c r="A68" s="77" t="s">
        <v>100</v>
      </c>
      <c r="B68" s="78"/>
      <c r="C68" s="78"/>
      <c r="D68" s="78"/>
      <c r="E68" s="78"/>
      <c r="F68" s="79"/>
      <c r="H68" s="77" t="s">
        <v>75</v>
      </c>
      <c r="I68" s="78"/>
      <c r="J68" s="78"/>
      <c r="K68" s="78"/>
      <c r="L68" s="78"/>
      <c r="M68" s="79"/>
      <c r="O68" s="77" t="s">
        <v>76</v>
      </c>
      <c r="P68" s="78"/>
      <c r="Q68" s="78"/>
      <c r="R68" s="78"/>
      <c r="S68" s="78"/>
      <c r="T68" s="79"/>
    </row>
    <row r="69" spans="1:22" x14ac:dyDescent="0.25">
      <c r="A69" s="80"/>
      <c r="B69" s="81"/>
      <c r="C69" s="81"/>
      <c r="D69" s="81"/>
      <c r="E69" s="81"/>
      <c r="F69" s="82"/>
      <c r="H69" s="80"/>
      <c r="I69" s="81"/>
      <c r="J69" s="81"/>
      <c r="K69" s="81"/>
      <c r="L69" s="81"/>
      <c r="M69" s="82"/>
      <c r="O69" s="80"/>
      <c r="P69" s="81"/>
      <c r="Q69" s="81"/>
      <c r="R69" s="81"/>
      <c r="S69" s="81"/>
      <c r="T69" s="82"/>
    </row>
    <row r="71" spans="1:22" x14ac:dyDescent="0.25">
      <c r="A71" s="14" t="s">
        <v>6</v>
      </c>
      <c r="B71" s="15" t="s">
        <v>79</v>
      </c>
      <c r="C71" s="15"/>
      <c r="D71" s="16"/>
      <c r="E71" s="16"/>
      <c r="F71" s="17"/>
      <c r="G71" s="18"/>
      <c r="H71" s="16"/>
      <c r="I71" s="16"/>
      <c r="J71" s="16"/>
      <c r="K71" s="16"/>
      <c r="L71" s="16"/>
      <c r="M71" s="17"/>
      <c r="N71" s="18"/>
      <c r="O71" s="16" t="s">
        <v>86</v>
      </c>
      <c r="P71" s="16"/>
      <c r="Q71" s="16"/>
      <c r="R71" s="16"/>
      <c r="S71" s="16"/>
      <c r="T71" s="19"/>
    </row>
    <row r="72" spans="1:22" ht="31.5" x14ac:dyDescent="0.25">
      <c r="A72" s="29" t="s">
        <v>16</v>
      </c>
      <c r="B72" s="30" t="s">
        <v>0</v>
      </c>
      <c r="C72" s="30" t="s">
        <v>2</v>
      </c>
      <c r="D72" s="30" t="s">
        <v>1</v>
      </c>
      <c r="E72" s="30" t="s">
        <v>3</v>
      </c>
      <c r="F72" s="31" t="s">
        <v>18</v>
      </c>
      <c r="G72" s="32"/>
      <c r="H72" s="29" t="s">
        <v>16</v>
      </c>
      <c r="I72" s="30" t="s">
        <v>0</v>
      </c>
      <c r="J72" s="30" t="s">
        <v>2</v>
      </c>
      <c r="K72" s="30" t="s">
        <v>7</v>
      </c>
      <c r="L72" s="30" t="s">
        <v>3</v>
      </c>
      <c r="M72" s="31" t="s">
        <v>18</v>
      </c>
      <c r="N72" s="32"/>
      <c r="O72" s="29" t="s">
        <v>16</v>
      </c>
      <c r="P72" s="30" t="s">
        <v>0</v>
      </c>
      <c r="Q72" s="30" t="s">
        <v>2</v>
      </c>
      <c r="R72" s="30" t="s">
        <v>7</v>
      </c>
      <c r="S72" s="30" t="s">
        <v>3</v>
      </c>
      <c r="T72" s="31" t="s">
        <v>18</v>
      </c>
      <c r="U72" s="33"/>
      <c r="V72" s="33"/>
    </row>
    <row r="73" spans="1:22" x14ac:dyDescent="0.25">
      <c r="A73" s="5" t="s">
        <v>51</v>
      </c>
      <c r="B73" s="5">
        <v>4</v>
      </c>
      <c r="C73" s="12">
        <v>2150</v>
      </c>
      <c r="D73" s="12">
        <f>B73*C73</f>
        <v>8600</v>
      </c>
      <c r="E73" s="37">
        <f>E6</f>
        <v>0.33</v>
      </c>
      <c r="F73" s="6">
        <f>D73*(1-E73)</f>
        <v>5761.9999999999991</v>
      </c>
      <c r="H73" s="5" t="s">
        <v>102</v>
      </c>
      <c r="I73" s="5">
        <v>4</v>
      </c>
      <c r="J73" s="12">
        <v>2150</v>
      </c>
      <c r="K73" s="12">
        <f t="shared" ref="K73:K75" si="4">I73*J73</f>
        <v>8600</v>
      </c>
      <c r="L73" s="7">
        <f>$E$6</f>
        <v>0.33</v>
      </c>
      <c r="M73" s="6">
        <f>K73*(1-L73)</f>
        <v>5761.9999999999991</v>
      </c>
      <c r="O73" s="5" t="s">
        <v>47</v>
      </c>
      <c r="P73" s="5">
        <v>4</v>
      </c>
      <c r="Q73" s="12">
        <v>2250</v>
      </c>
      <c r="R73" s="6">
        <f>P73*Q73</f>
        <v>9000</v>
      </c>
      <c r="S73" s="7">
        <f>$E$6</f>
        <v>0.33</v>
      </c>
      <c r="T73" s="6">
        <f>R73*(1-S73)</f>
        <v>6029.9999999999991</v>
      </c>
    </row>
    <row r="74" spans="1:22" x14ac:dyDescent="0.25">
      <c r="A74" s="5" t="s">
        <v>50</v>
      </c>
      <c r="B74" s="5">
        <v>4</v>
      </c>
      <c r="C74" s="12">
        <v>2150</v>
      </c>
      <c r="D74" s="12">
        <f t="shared" ref="D74:D76" si="5">B74*C74</f>
        <v>8600</v>
      </c>
      <c r="E74" s="7">
        <f>$E$6</f>
        <v>0.33</v>
      </c>
      <c r="F74" s="6">
        <f>D74*(1-E74)</f>
        <v>5761.9999999999991</v>
      </c>
      <c r="H74" s="5" t="s">
        <v>103</v>
      </c>
      <c r="I74" s="5">
        <v>4</v>
      </c>
      <c r="J74" s="12">
        <v>2150</v>
      </c>
      <c r="K74" s="12">
        <f t="shared" si="4"/>
        <v>8600</v>
      </c>
      <c r="L74" s="7">
        <f>$E$6</f>
        <v>0.33</v>
      </c>
      <c r="M74" s="6">
        <f>K74*(1-L74)</f>
        <v>5761.9999999999991</v>
      </c>
      <c r="O74" s="75" t="s">
        <v>49</v>
      </c>
      <c r="P74" s="75">
        <v>4</v>
      </c>
      <c r="Q74" s="12">
        <v>2250</v>
      </c>
      <c r="R74" s="6">
        <f>P74*Q74</f>
        <v>9000</v>
      </c>
      <c r="S74" s="7">
        <f>$E$6</f>
        <v>0.33</v>
      </c>
      <c r="T74" s="6">
        <f>R74*(1-S74)</f>
        <v>6029.9999999999991</v>
      </c>
    </row>
    <row r="75" spans="1:22" x14ac:dyDescent="0.25">
      <c r="A75" s="5" t="s">
        <v>101</v>
      </c>
      <c r="B75" s="5">
        <v>4</v>
      </c>
      <c r="C75" s="12">
        <v>2150</v>
      </c>
      <c r="D75" s="12">
        <f t="shared" si="5"/>
        <v>8600</v>
      </c>
      <c r="E75" s="7">
        <f>$E$6</f>
        <v>0.33</v>
      </c>
      <c r="F75" s="6">
        <f>D75*(1-E75)</f>
        <v>5761.9999999999991</v>
      </c>
      <c r="H75" s="5" t="s">
        <v>48</v>
      </c>
      <c r="I75" s="5">
        <v>4</v>
      </c>
      <c r="J75" s="12">
        <v>2150</v>
      </c>
      <c r="K75" s="12">
        <f t="shared" si="4"/>
        <v>8600</v>
      </c>
      <c r="L75" s="7">
        <f>$E$6</f>
        <v>0.33</v>
      </c>
      <c r="M75" s="6">
        <f>K75*(1-L75)</f>
        <v>5761.9999999999991</v>
      </c>
      <c r="O75" s="5" t="s">
        <v>46</v>
      </c>
      <c r="P75" s="5">
        <v>0</v>
      </c>
      <c r="Q75" s="12">
        <v>0</v>
      </c>
      <c r="R75" s="5">
        <v>0</v>
      </c>
      <c r="S75" s="5">
        <v>0</v>
      </c>
      <c r="T75" s="6">
        <v>0</v>
      </c>
    </row>
    <row r="76" spans="1:22" x14ac:dyDescent="0.25">
      <c r="A76" s="5" t="s">
        <v>99</v>
      </c>
      <c r="B76" s="5">
        <v>1</v>
      </c>
      <c r="C76" s="12">
        <v>2150</v>
      </c>
      <c r="D76" s="12">
        <f t="shared" si="5"/>
        <v>2150</v>
      </c>
      <c r="E76" s="7">
        <f>$E$6</f>
        <v>0.33</v>
      </c>
      <c r="F76" s="6">
        <f>D76*(1-E76)</f>
        <v>1440.4999999999998</v>
      </c>
      <c r="H76" s="5"/>
      <c r="I76" s="5"/>
      <c r="J76" s="5"/>
      <c r="K76" s="5"/>
      <c r="L76" s="5"/>
      <c r="M76" s="6"/>
      <c r="O76" s="83" t="s">
        <v>45</v>
      </c>
      <c r="P76" s="83"/>
      <c r="Q76" s="83"/>
      <c r="R76" s="83"/>
      <c r="S76" s="83"/>
      <c r="T76" s="6"/>
    </row>
    <row r="77" spans="1:22" ht="24" thickBot="1" x14ac:dyDescent="0.4">
      <c r="A77" s="8" t="s">
        <v>12</v>
      </c>
      <c r="B77" s="8">
        <f>SUM(B73:B76)</f>
        <v>13</v>
      </c>
      <c r="C77" s="8"/>
      <c r="D77" s="8"/>
      <c r="E77" s="8"/>
      <c r="F77" s="9">
        <f>SUM(F73:F76)</f>
        <v>18726.499999999996</v>
      </c>
      <c r="H77" s="8" t="s">
        <v>12</v>
      </c>
      <c r="I77" s="8">
        <f>SUM(I73:I75)</f>
        <v>12</v>
      </c>
      <c r="J77" s="8"/>
      <c r="K77" s="8"/>
      <c r="L77" s="8"/>
      <c r="M77" s="9">
        <f>SUM(M73:M75)</f>
        <v>17285.999999999996</v>
      </c>
      <c r="O77" s="8" t="s">
        <v>12</v>
      </c>
      <c r="P77" s="8">
        <f>SUM(P73:P75)</f>
        <v>8</v>
      </c>
      <c r="Q77" s="8"/>
      <c r="R77" s="8"/>
      <c r="S77" s="8"/>
      <c r="T77" s="9">
        <f>SUM(T73:T75)</f>
        <v>12059.999999999998</v>
      </c>
      <c r="V77" s="47">
        <f>M77+T77+F77</f>
        <v>48072.499999999985</v>
      </c>
    </row>
    <row r="78" spans="1:22" ht="16.5" thickTop="1" x14ac:dyDescent="0.25">
      <c r="V78" s="41" t="s">
        <v>27</v>
      </c>
    </row>
    <row r="79" spans="1:22" x14ac:dyDescent="0.25">
      <c r="A79" s="20" t="s">
        <v>9</v>
      </c>
      <c r="B79" s="15" t="s">
        <v>79</v>
      </c>
      <c r="C79" s="16"/>
      <c r="D79" s="16"/>
      <c r="E79" s="16"/>
      <c r="F79" s="17"/>
      <c r="G79" s="18"/>
      <c r="H79" s="16"/>
      <c r="I79" s="16"/>
      <c r="J79" s="16"/>
      <c r="K79" s="16"/>
      <c r="L79" s="16"/>
      <c r="M79" s="17"/>
      <c r="N79" s="18"/>
      <c r="O79" s="16"/>
      <c r="P79" s="16"/>
      <c r="Q79" s="16"/>
      <c r="R79" s="16"/>
      <c r="S79" s="16"/>
      <c r="T79" s="19"/>
    </row>
    <row r="80" spans="1:22" x14ac:dyDescent="0.25">
      <c r="A80" s="5" t="s">
        <v>8</v>
      </c>
      <c r="B80" s="21"/>
      <c r="C80" s="21"/>
      <c r="D80" s="21"/>
      <c r="E80" s="21"/>
      <c r="F80" s="22">
        <v>10</v>
      </c>
      <c r="G80" s="23"/>
      <c r="H80" s="5" t="s">
        <v>8</v>
      </c>
      <c r="I80" s="21"/>
      <c r="J80" s="21"/>
      <c r="K80" s="21"/>
      <c r="L80" s="21"/>
      <c r="M80" s="22">
        <v>10</v>
      </c>
      <c r="N80" s="23"/>
      <c r="O80" s="5" t="s">
        <v>8</v>
      </c>
      <c r="P80" s="21"/>
      <c r="Q80" s="21"/>
      <c r="R80" s="21"/>
      <c r="S80" s="21"/>
      <c r="T80" s="22">
        <v>10</v>
      </c>
    </row>
    <row r="81" spans="1:22" x14ac:dyDescent="0.25">
      <c r="A81" s="5" t="s">
        <v>19</v>
      </c>
      <c r="B81" s="5"/>
      <c r="C81" s="5"/>
      <c r="D81" s="5"/>
      <c r="E81" s="5"/>
      <c r="F81" s="6">
        <v>70</v>
      </c>
      <c r="G81" s="13"/>
      <c r="H81" s="5" t="s">
        <v>19</v>
      </c>
      <c r="I81" s="5"/>
      <c r="J81" s="5"/>
      <c r="K81" s="5"/>
      <c r="L81" s="5"/>
      <c r="M81" s="6">
        <v>70</v>
      </c>
      <c r="N81" s="13"/>
      <c r="O81" s="5" t="s">
        <v>19</v>
      </c>
      <c r="P81" s="5"/>
      <c r="Q81" s="5"/>
      <c r="R81" s="5"/>
      <c r="S81" s="5"/>
      <c r="T81" s="6">
        <v>70</v>
      </c>
    </row>
    <row r="82" spans="1:22" x14ac:dyDescent="0.25">
      <c r="A82" s="5" t="s">
        <v>87</v>
      </c>
      <c r="B82" s="5"/>
      <c r="C82" s="5"/>
      <c r="D82" s="5"/>
      <c r="E82" s="5"/>
      <c r="F82" s="6">
        <v>480</v>
      </c>
      <c r="G82" s="13"/>
      <c r="H82" s="5" t="s">
        <v>87</v>
      </c>
      <c r="I82" s="5"/>
      <c r="J82" s="5"/>
      <c r="K82" s="5"/>
      <c r="L82" s="5"/>
      <c r="M82" s="6">
        <v>480</v>
      </c>
      <c r="N82" s="13"/>
      <c r="O82" s="5" t="s">
        <v>87</v>
      </c>
      <c r="P82" s="5"/>
      <c r="Q82" s="5"/>
      <c r="R82" s="5"/>
      <c r="S82" s="5"/>
      <c r="T82" s="6">
        <v>480</v>
      </c>
    </row>
    <row r="83" spans="1:22" x14ac:dyDescent="0.25">
      <c r="A83" s="5" t="s">
        <v>88</v>
      </c>
      <c r="B83" s="5"/>
      <c r="C83" s="5"/>
      <c r="D83" s="5"/>
      <c r="E83" s="5"/>
      <c r="F83" s="6">
        <v>1860</v>
      </c>
      <c r="G83" s="13"/>
      <c r="H83" s="5" t="s">
        <v>88</v>
      </c>
      <c r="I83" s="5"/>
      <c r="J83" s="5"/>
      <c r="K83" s="5"/>
      <c r="L83" s="5"/>
      <c r="M83" s="6">
        <v>1860</v>
      </c>
      <c r="N83" s="13"/>
      <c r="O83" s="5" t="s">
        <v>88</v>
      </c>
      <c r="P83" s="5"/>
      <c r="Q83" s="5"/>
      <c r="R83" s="5"/>
      <c r="S83" s="5"/>
      <c r="T83" s="6">
        <v>1860</v>
      </c>
    </row>
    <row r="84" spans="1:22" x14ac:dyDescent="0.25">
      <c r="A84" s="5"/>
      <c r="B84" s="5"/>
      <c r="C84" s="5"/>
      <c r="D84" s="5"/>
      <c r="E84" s="5"/>
      <c r="F84" s="6"/>
      <c r="G84" s="13"/>
      <c r="H84" s="83"/>
      <c r="I84" s="83"/>
      <c r="J84" s="83"/>
      <c r="K84" s="83"/>
      <c r="L84" s="83"/>
      <c r="M84" s="6">
        <v>0</v>
      </c>
      <c r="N84" s="13"/>
      <c r="O84" s="83" t="s">
        <v>45</v>
      </c>
      <c r="P84" s="83"/>
      <c r="Q84" s="83"/>
      <c r="R84" s="83"/>
      <c r="S84" s="83"/>
      <c r="T84" s="6"/>
    </row>
    <row r="85" spans="1:22" ht="24" thickBot="1" x14ac:dyDescent="0.4">
      <c r="A85" s="8" t="s">
        <v>13</v>
      </c>
      <c r="B85" s="8"/>
      <c r="C85" s="8"/>
      <c r="D85" s="8"/>
      <c r="E85" s="8"/>
      <c r="F85" s="9">
        <f>SUM(F80:F84)</f>
        <v>2420</v>
      </c>
      <c r="H85" s="26" t="s">
        <v>13</v>
      </c>
      <c r="I85" s="8"/>
      <c r="J85" s="8"/>
      <c r="K85" s="8"/>
      <c r="L85" s="8"/>
      <c r="M85" s="9">
        <f>SUM(M80:M84)</f>
        <v>2420</v>
      </c>
      <c r="O85" s="8" t="s">
        <v>13</v>
      </c>
      <c r="P85" s="8"/>
      <c r="Q85" s="8"/>
      <c r="R85" s="8"/>
      <c r="S85" s="8"/>
      <c r="T85" s="9">
        <f>SUM(T80:T84)</f>
        <v>2420</v>
      </c>
      <c r="U85" s="36"/>
      <c r="V85" s="47">
        <f>M85+T85+F85</f>
        <v>7260</v>
      </c>
    </row>
    <row r="86" spans="1:22" ht="16.5" thickTop="1" x14ac:dyDescent="0.25">
      <c r="A86" s="2" t="s">
        <v>41</v>
      </c>
      <c r="F86" s="3">
        <f>F85+F77</f>
        <v>21146.499999999996</v>
      </c>
      <c r="H86" s="2" t="s">
        <v>41</v>
      </c>
      <c r="M86" s="3">
        <f>M85+M77</f>
        <v>19705.999999999996</v>
      </c>
      <c r="O86" s="2" t="s">
        <v>41</v>
      </c>
      <c r="T86" s="3">
        <f>T85+T77</f>
        <v>14479.999999999998</v>
      </c>
      <c r="V86" s="41" t="s">
        <v>28</v>
      </c>
    </row>
    <row r="87" spans="1:22" x14ac:dyDescent="0.25">
      <c r="A87" s="41" t="s">
        <v>42</v>
      </c>
      <c r="B87" s="41"/>
      <c r="C87" s="41"/>
      <c r="D87" s="41"/>
      <c r="E87" s="41"/>
      <c r="F87" s="66">
        <f>F86/3</f>
        <v>7048.8333333333321</v>
      </c>
      <c r="G87" s="67"/>
      <c r="H87" s="41" t="s">
        <v>43</v>
      </c>
      <c r="I87" s="41"/>
      <c r="J87" s="41"/>
      <c r="K87" s="41"/>
      <c r="L87" s="41"/>
      <c r="M87" s="66">
        <f>M86/3</f>
        <v>6568.6666666666652</v>
      </c>
      <c r="N87" s="67"/>
      <c r="O87" s="41" t="s">
        <v>42</v>
      </c>
      <c r="P87" s="41"/>
      <c r="Q87" s="41"/>
      <c r="R87" s="41"/>
      <c r="S87" s="41"/>
      <c r="T87" s="66">
        <f>T86/3</f>
        <v>4826.6666666666661</v>
      </c>
      <c r="V87" s="41"/>
    </row>
    <row r="88" spans="1:22" x14ac:dyDescent="0.25">
      <c r="A88" s="1"/>
    </row>
    <row r="89" spans="1:22" x14ac:dyDescent="0.25">
      <c r="A89" s="20" t="s">
        <v>11</v>
      </c>
      <c r="B89" s="25" t="s">
        <v>69</v>
      </c>
      <c r="C89" s="16"/>
      <c r="D89" s="16"/>
      <c r="E89" s="16"/>
      <c r="F89" s="17"/>
      <c r="G89" s="18"/>
      <c r="H89" s="16"/>
      <c r="I89" s="16"/>
      <c r="J89" s="16"/>
      <c r="K89" s="16"/>
      <c r="L89" s="16"/>
      <c r="M89" s="17"/>
      <c r="N89" s="18"/>
      <c r="O89" s="16"/>
      <c r="P89" s="16"/>
      <c r="Q89" s="16"/>
      <c r="R89" s="16"/>
      <c r="S89" s="16"/>
      <c r="T89" s="19"/>
    </row>
    <row r="90" spans="1:22" x14ac:dyDescent="0.25">
      <c r="A90" s="5" t="s">
        <v>32</v>
      </c>
      <c r="B90" s="21"/>
      <c r="C90" s="21"/>
      <c r="D90" s="21"/>
      <c r="E90" s="21"/>
      <c r="F90" s="22">
        <f>16479/2</f>
        <v>8239.5</v>
      </c>
      <c r="G90" s="23"/>
      <c r="H90" s="5" t="s">
        <v>32</v>
      </c>
      <c r="I90" s="21"/>
      <c r="J90" s="21"/>
      <c r="K90" s="21"/>
      <c r="L90" s="21"/>
      <c r="M90" s="22">
        <f>16479/2</f>
        <v>8239.5</v>
      </c>
      <c r="N90" s="23"/>
      <c r="O90" s="5" t="s">
        <v>32</v>
      </c>
      <c r="P90" s="21"/>
      <c r="Q90" s="21"/>
      <c r="R90" s="24"/>
      <c r="S90" s="21"/>
      <c r="T90" s="22">
        <f>16479/2</f>
        <v>8239.5</v>
      </c>
    </row>
    <row r="91" spans="1:22" x14ac:dyDescent="0.25">
      <c r="A91" s="5" t="s">
        <v>31</v>
      </c>
      <c r="B91" s="5"/>
      <c r="C91" s="5"/>
      <c r="D91" s="5"/>
      <c r="E91" s="5"/>
      <c r="F91" s="6">
        <f>4716/2</f>
        <v>2358</v>
      </c>
      <c r="G91" s="13"/>
      <c r="H91" s="5" t="s">
        <v>31</v>
      </c>
      <c r="I91" s="5"/>
      <c r="J91" s="5"/>
      <c r="K91" s="5"/>
      <c r="L91" s="5"/>
      <c r="M91" s="6">
        <f>4716/2</f>
        <v>2358</v>
      </c>
      <c r="N91" s="13"/>
      <c r="O91" s="5" t="s">
        <v>31</v>
      </c>
      <c r="P91" s="5"/>
      <c r="Q91" s="5"/>
      <c r="R91" s="5"/>
      <c r="S91" s="5"/>
      <c r="T91" s="6">
        <f>4716/2</f>
        <v>2358</v>
      </c>
    </row>
    <row r="92" spans="1:22" x14ac:dyDescent="0.25">
      <c r="A92" s="5" t="s">
        <v>10</v>
      </c>
      <c r="B92" s="5"/>
      <c r="C92" s="5"/>
      <c r="D92" s="5"/>
      <c r="E92" s="5"/>
      <c r="F92" s="6">
        <f>1310/2</f>
        <v>655</v>
      </c>
      <c r="G92" s="13"/>
      <c r="H92" s="5" t="s">
        <v>10</v>
      </c>
      <c r="I92" s="5"/>
      <c r="J92" s="5"/>
      <c r="K92" s="5"/>
      <c r="L92" s="5"/>
      <c r="M92" s="6">
        <f>1310/2</f>
        <v>655</v>
      </c>
      <c r="N92" s="13"/>
      <c r="O92" s="5" t="s">
        <v>10</v>
      </c>
      <c r="P92" s="5"/>
      <c r="Q92" s="5"/>
      <c r="R92" s="5"/>
      <c r="S92" s="5"/>
      <c r="T92" s="6">
        <f>1310/2</f>
        <v>655</v>
      </c>
    </row>
    <row r="93" spans="1:22" ht="24" thickBot="1" x14ac:dyDescent="0.4">
      <c r="A93" s="8" t="s">
        <v>14</v>
      </c>
      <c r="B93" s="8"/>
      <c r="C93" s="8"/>
      <c r="D93" s="8"/>
      <c r="E93" s="8"/>
      <c r="F93" s="9">
        <f>SUM(F90:F92)</f>
        <v>11252.5</v>
      </c>
      <c r="H93" s="8" t="s">
        <v>14</v>
      </c>
      <c r="I93" s="8"/>
      <c r="J93" s="8"/>
      <c r="K93" s="8"/>
      <c r="L93" s="8"/>
      <c r="M93" s="9">
        <f>SUM(M90:M92)</f>
        <v>11252.5</v>
      </c>
      <c r="O93" s="8" t="s">
        <v>14</v>
      </c>
      <c r="P93" s="8"/>
      <c r="Q93" s="8"/>
      <c r="R93" s="8"/>
      <c r="S93" s="8"/>
      <c r="T93" s="9">
        <f>SUM(T90:T92)</f>
        <v>11252.5</v>
      </c>
      <c r="V93" s="47">
        <f>M93+T93+F93</f>
        <v>33757.5</v>
      </c>
    </row>
    <row r="94" spans="1:22" ht="17.25" thickTop="1" thickBot="1" x14ac:dyDescent="0.3">
      <c r="V94" s="41" t="s">
        <v>29</v>
      </c>
    </row>
    <row r="95" spans="1:22" ht="24.75" thickTop="1" thickBot="1" x14ac:dyDescent="0.4">
      <c r="A95" s="10" t="s">
        <v>15</v>
      </c>
      <c r="B95" s="10"/>
      <c r="C95" s="10"/>
      <c r="D95" s="10"/>
      <c r="E95" s="10"/>
      <c r="F95" s="11">
        <f>F77+F85+F93</f>
        <v>32398.999999999996</v>
      </c>
      <c r="H95" s="10" t="s">
        <v>15</v>
      </c>
      <c r="I95" s="10"/>
      <c r="J95" s="10"/>
      <c r="K95" s="10"/>
      <c r="L95" s="10"/>
      <c r="M95" s="11">
        <f>M77+M85+M93</f>
        <v>30958.499999999996</v>
      </c>
      <c r="O95" s="10" t="s">
        <v>15</v>
      </c>
      <c r="P95" s="10"/>
      <c r="Q95" s="10"/>
      <c r="R95" s="10"/>
      <c r="S95" s="10"/>
      <c r="T95" s="11">
        <f>T77+T85+T93</f>
        <v>25732.5</v>
      </c>
      <c r="V95" s="47">
        <f>M95+T95+F95</f>
        <v>89090</v>
      </c>
    </row>
    <row r="96" spans="1:22" ht="16.5" thickTop="1" x14ac:dyDescent="0.25">
      <c r="V96" s="41" t="s">
        <v>30</v>
      </c>
    </row>
    <row r="98" spans="1:22" ht="18.75" x14ac:dyDescent="0.3">
      <c r="F98" s="27"/>
      <c r="O98" s="71" t="s">
        <v>20</v>
      </c>
      <c r="P98" s="72">
        <f>B77+I77+P77</f>
        <v>33</v>
      </c>
      <c r="Q98" s="2" t="s">
        <v>39</v>
      </c>
      <c r="T98" s="27">
        <f>T95+M95+F95</f>
        <v>89090</v>
      </c>
    </row>
    <row r="100" spans="1:22" x14ac:dyDescent="0.25">
      <c r="A100" s="4"/>
      <c r="B100" s="4"/>
      <c r="C100" s="4"/>
      <c r="D100" s="4"/>
      <c r="E100" s="4"/>
      <c r="F100" s="68"/>
      <c r="H100" s="4"/>
      <c r="I100" s="4"/>
      <c r="J100" s="4"/>
      <c r="K100" s="4"/>
      <c r="L100" s="4"/>
      <c r="M100" s="68"/>
      <c r="O100" s="4"/>
      <c r="P100" s="4"/>
      <c r="Q100" s="4"/>
      <c r="R100" s="4"/>
      <c r="S100" s="4"/>
      <c r="T100" s="68"/>
      <c r="U100" s="4"/>
      <c r="V100" s="76">
        <f>T31-T98</f>
        <v>-1440.5</v>
      </c>
    </row>
  </sheetData>
  <mergeCells count="17">
    <mergeCell ref="A35:F36"/>
    <mergeCell ref="H35:M36"/>
    <mergeCell ref="O35:T36"/>
    <mergeCell ref="H51:L51"/>
    <mergeCell ref="O51:S51"/>
    <mergeCell ref="A1:F2"/>
    <mergeCell ref="H1:M2"/>
    <mergeCell ref="O1:T2"/>
    <mergeCell ref="H17:L17"/>
    <mergeCell ref="O17:S17"/>
    <mergeCell ref="O9:S9"/>
    <mergeCell ref="A68:F69"/>
    <mergeCell ref="H68:M69"/>
    <mergeCell ref="O68:T69"/>
    <mergeCell ref="O76:S76"/>
    <mergeCell ref="H84:L84"/>
    <mergeCell ref="O84:S84"/>
  </mergeCells>
  <pageMargins left="0.7" right="0.7" top="0.75" bottom="0.75" header="0.3" footer="0.3"/>
  <pageSetup scale="29" orientation="landscape" r:id="rId1"/>
  <headerFooter>
    <oddHeader xml:space="preserve">&amp;C&amp;"-,Bold"&amp;16Estimated Expenses for Data Science MS at the University of Rochester
3 semester plan&amp;"-,Italic"&amp;11
updated by Lisa Altman  10/3/2025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abSelected="1" workbookViewId="0">
      <selection activeCell="I5" sqref="I5"/>
    </sheetView>
  </sheetViews>
  <sheetFormatPr defaultRowHeight="15" x14ac:dyDescent="0.25"/>
  <cols>
    <col min="1" max="1" width="18.7109375" bestFit="1" customWidth="1"/>
    <col min="2" max="2" width="14" customWidth="1"/>
    <col min="6" max="6" width="12" customWidth="1"/>
  </cols>
  <sheetData>
    <row r="1" spans="1:6" x14ac:dyDescent="0.25">
      <c r="A1" s="77" t="s">
        <v>78</v>
      </c>
      <c r="B1" s="78"/>
      <c r="C1" s="78"/>
      <c r="D1" s="78"/>
      <c r="E1" s="78"/>
      <c r="F1" s="79"/>
    </row>
    <row r="2" spans="1:6" x14ac:dyDescent="0.25">
      <c r="A2" s="80"/>
      <c r="B2" s="81"/>
      <c r="C2" s="81"/>
      <c r="D2" s="81"/>
      <c r="E2" s="81"/>
      <c r="F2" s="82"/>
    </row>
    <row r="3" spans="1:6" ht="15.75" x14ac:dyDescent="0.25">
      <c r="A3" s="2"/>
      <c r="B3" s="2"/>
      <c r="C3" s="2"/>
      <c r="D3" s="2"/>
      <c r="E3" s="2"/>
      <c r="F3" s="2"/>
    </row>
    <row r="4" spans="1:6" ht="15.75" x14ac:dyDescent="0.25">
      <c r="A4" s="42" t="s">
        <v>6</v>
      </c>
      <c r="B4" s="15" t="s">
        <v>79</v>
      </c>
      <c r="C4" s="2"/>
      <c r="D4" s="2"/>
      <c r="E4" s="2"/>
      <c r="F4" s="2"/>
    </row>
    <row r="5" spans="1:6" ht="63" x14ac:dyDescent="0.25">
      <c r="A5" s="43" t="s">
        <v>16</v>
      </c>
      <c r="B5" s="43" t="s">
        <v>0</v>
      </c>
      <c r="C5" s="43" t="s">
        <v>2</v>
      </c>
      <c r="D5" s="43" t="s">
        <v>1</v>
      </c>
      <c r="E5" s="43" t="s">
        <v>3</v>
      </c>
      <c r="F5" s="44" t="s">
        <v>18</v>
      </c>
    </row>
    <row r="6" spans="1:6" ht="15.75" x14ac:dyDescent="0.25">
      <c r="A6" s="5" t="s">
        <v>38</v>
      </c>
      <c r="B6" s="5">
        <v>4</v>
      </c>
      <c r="C6" s="12">
        <v>2150</v>
      </c>
      <c r="D6" s="12">
        <f>B6*C6</f>
        <v>8600</v>
      </c>
      <c r="E6" s="28">
        <f>'2025-26 estimate for I-20'!B33</f>
        <v>0.33</v>
      </c>
      <c r="F6" s="6">
        <f>D6*(1-E6)</f>
        <v>5761.9999999999991</v>
      </c>
    </row>
    <row r="7" spans="1:6" ht="15.75" x14ac:dyDescent="0.25">
      <c r="A7" s="2" t="s">
        <v>70</v>
      </c>
      <c r="B7" s="2"/>
      <c r="C7" s="61"/>
      <c r="D7" s="61"/>
      <c r="E7" s="62"/>
      <c r="F7" s="63">
        <v>-1500</v>
      </c>
    </row>
    <row r="8" spans="1:6" ht="16.5" thickBot="1" x14ac:dyDescent="0.3">
      <c r="A8" s="8" t="s">
        <v>12</v>
      </c>
      <c r="B8" s="8">
        <f>SUM(B6:B6)</f>
        <v>4</v>
      </c>
      <c r="C8" s="8"/>
      <c r="D8" s="8"/>
      <c r="E8" s="8"/>
      <c r="F8" s="9">
        <f>F6+F7</f>
        <v>4261.9999999999991</v>
      </c>
    </row>
    <row r="9" spans="1:6" ht="15.75" thickTop="1" x14ac:dyDescent="0.25">
      <c r="F9" t="s">
        <v>52</v>
      </c>
    </row>
    <row r="10" spans="1:6" x14ac:dyDescent="0.25">
      <c r="A10" t="s">
        <v>92</v>
      </c>
    </row>
    <row r="11" spans="1:6" x14ac:dyDescent="0.25">
      <c r="A11" t="s">
        <v>62</v>
      </c>
    </row>
  </sheetData>
  <mergeCells count="1">
    <mergeCell ref="A1:F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workbookViewId="0">
      <selection activeCell="H12" sqref="H12"/>
    </sheetView>
  </sheetViews>
  <sheetFormatPr defaultRowHeight="15" x14ac:dyDescent="0.25"/>
  <cols>
    <col min="5" max="5" width="9.5703125" customWidth="1"/>
    <col min="6" max="6" width="11.28515625" bestFit="1" customWidth="1"/>
    <col min="8" max="8" width="10.7109375" customWidth="1"/>
  </cols>
  <sheetData>
    <row r="1" spans="1:8" x14ac:dyDescent="0.25">
      <c r="A1" s="77" t="s">
        <v>78</v>
      </c>
      <c r="B1" s="78"/>
      <c r="C1" s="78"/>
      <c r="D1" s="78"/>
      <c r="E1" s="78"/>
      <c r="F1" s="79"/>
    </row>
    <row r="2" spans="1:8" x14ac:dyDescent="0.25">
      <c r="A2" s="80"/>
      <c r="B2" s="81"/>
      <c r="C2" s="81"/>
      <c r="D2" s="81"/>
      <c r="E2" s="81"/>
      <c r="F2" s="82"/>
    </row>
    <row r="3" spans="1:8" ht="15.75" x14ac:dyDescent="0.25">
      <c r="A3" s="2"/>
      <c r="B3" s="2"/>
      <c r="C3" s="2"/>
      <c r="D3" s="2"/>
      <c r="E3" s="2"/>
      <c r="F3" s="2"/>
    </row>
    <row r="4" spans="1:8" ht="15.75" x14ac:dyDescent="0.25">
      <c r="A4" s="42" t="s">
        <v>6</v>
      </c>
      <c r="B4" s="15" t="s">
        <v>96</v>
      </c>
      <c r="C4" s="2"/>
      <c r="D4" s="2"/>
      <c r="E4" s="2"/>
      <c r="F4" s="2"/>
    </row>
    <row r="5" spans="1:8" ht="63" x14ac:dyDescent="0.25">
      <c r="A5" s="43" t="s">
        <v>16</v>
      </c>
      <c r="B5" s="43" t="s">
        <v>0</v>
      </c>
      <c r="C5" s="43" t="s">
        <v>2</v>
      </c>
      <c r="D5" s="43" t="s">
        <v>1</v>
      </c>
      <c r="E5" s="43" t="s">
        <v>3</v>
      </c>
      <c r="F5" s="44" t="s">
        <v>18</v>
      </c>
      <c r="H5" s="58" t="s">
        <v>67</v>
      </c>
    </row>
    <row r="6" spans="1:8" ht="15.75" x14ac:dyDescent="0.25">
      <c r="A6" s="5" t="s">
        <v>35</v>
      </c>
      <c r="B6" s="5">
        <v>1</v>
      </c>
      <c r="C6" s="12">
        <v>2250</v>
      </c>
      <c r="D6" s="12">
        <f>B6*C6</f>
        <v>2250</v>
      </c>
      <c r="E6" s="28">
        <f>'2025-26 estimate for I-20'!B33</f>
        <v>0.33</v>
      </c>
      <c r="F6" s="6">
        <f>D6*(1-E6)</f>
        <v>1507.4999999999998</v>
      </c>
      <c r="H6" s="51">
        <f>D6-F6</f>
        <v>742.50000000000023</v>
      </c>
    </row>
    <row r="7" spans="1:8" x14ac:dyDescent="0.25">
      <c r="F7" t="s">
        <v>53</v>
      </c>
    </row>
    <row r="9" spans="1:8" x14ac:dyDescent="0.25">
      <c r="A9" t="s">
        <v>36</v>
      </c>
    </row>
    <row r="10" spans="1:8" x14ac:dyDescent="0.25">
      <c r="A10" t="s">
        <v>37</v>
      </c>
    </row>
  </sheetData>
  <mergeCells count="1">
    <mergeCell ref="A1:F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"/>
  <sheetViews>
    <sheetView view="pageLayout" zoomScaleNormal="100" workbookViewId="0">
      <selection activeCell="E4" sqref="E4"/>
    </sheetView>
  </sheetViews>
  <sheetFormatPr defaultRowHeight="15" x14ac:dyDescent="0.25"/>
  <cols>
    <col min="1" max="1" width="21.42578125" bestFit="1" customWidth="1"/>
    <col min="2" max="2" width="8.28515625" bestFit="1" customWidth="1"/>
    <col min="3" max="4" width="8.7109375" bestFit="1" customWidth="1"/>
    <col min="5" max="5" width="9.7109375" bestFit="1" customWidth="1"/>
    <col min="6" max="6" width="13.5703125" bestFit="1" customWidth="1"/>
  </cols>
  <sheetData>
    <row r="2" spans="1:6" ht="47.25" x14ac:dyDescent="0.25">
      <c r="A2" s="29" t="s">
        <v>16</v>
      </c>
      <c r="B2" s="30" t="s">
        <v>0</v>
      </c>
      <c r="C2" s="30" t="s">
        <v>2</v>
      </c>
      <c r="D2" s="30" t="s">
        <v>1</v>
      </c>
      <c r="E2" s="30" t="s">
        <v>3</v>
      </c>
      <c r="F2" s="31" t="s">
        <v>18</v>
      </c>
    </row>
    <row r="3" spans="1:6" ht="15.75" x14ac:dyDescent="0.25">
      <c r="A3" s="5" t="s">
        <v>64</v>
      </c>
      <c r="B3" s="5">
        <v>4</v>
      </c>
      <c r="C3" s="12">
        <v>2150</v>
      </c>
      <c r="D3" s="12">
        <f>B3*C3</f>
        <v>8600</v>
      </c>
      <c r="E3" s="37">
        <f>'2025-26 estimate for I-20'!B33</f>
        <v>0.33</v>
      </c>
      <c r="F3" s="6">
        <f>D3*(1-E3)</f>
        <v>5761.9999999999991</v>
      </c>
    </row>
    <row r="4" spans="1:6" ht="15.75" x14ac:dyDescent="0.25">
      <c r="A4" s="5" t="s">
        <v>65</v>
      </c>
      <c r="B4" s="5">
        <v>2.5</v>
      </c>
      <c r="C4" s="12">
        <v>2336</v>
      </c>
      <c r="D4" s="12">
        <f t="shared" ref="D4" si="0">B4*C4</f>
        <v>5840</v>
      </c>
      <c r="E4" s="7">
        <f>E3</f>
        <v>0.33</v>
      </c>
      <c r="F4" s="6">
        <f>D4*(1-E4)</f>
        <v>3912.7999999999997</v>
      </c>
    </row>
    <row r="5" spans="1:6" x14ac:dyDescent="0.25">
      <c r="E5" s="64" t="s">
        <v>71</v>
      </c>
      <c r="F5" s="65">
        <f>F3-F4</f>
        <v>1849.1999999999994</v>
      </c>
    </row>
    <row r="6" spans="1:6" x14ac:dyDescent="0.25">
      <c r="A6" t="s">
        <v>66</v>
      </c>
    </row>
    <row r="7" spans="1:6" ht="15.75" x14ac:dyDescent="0.25">
      <c r="A7" s="15" t="s">
        <v>79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2025-26 estimate for I-20</vt:lpstr>
      <vt:lpstr>Fall 2-semester</vt:lpstr>
      <vt:lpstr>Fall 3-semester</vt:lpstr>
      <vt:lpstr>SUMMER bridging DSCC162</vt:lpstr>
      <vt:lpstr>CPT credit</vt:lpstr>
      <vt:lpstr>ASEvsSimonElective</vt:lpstr>
      <vt:lpstr>'2025-26 estimate for I-20'!Print_Area</vt:lpstr>
      <vt:lpstr>'Fall 2-semester'!Print_Area</vt:lpstr>
      <vt:lpstr>'Fall 3-semester'!Print_Area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Altman, Lisa</dc:creator>
  <cp:lastModifiedBy>Altman, Lisa</cp:lastModifiedBy>
  <cp:lastPrinted>2024-03-07T16:16:14Z</cp:lastPrinted>
  <dcterms:created xsi:type="dcterms:W3CDTF">2017-11-22T21:39:28Z</dcterms:created>
  <dcterms:modified xsi:type="dcterms:W3CDTF">2025-10-03T23:25:47Z</dcterms:modified>
</cp:coreProperties>
</file>